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30900年会大会\枠組&amp;プロ編委員会\発表件数表\"/>
    </mc:Choice>
  </mc:AlternateContent>
  <xr:revisionPtr revIDLastSave="0" documentId="13_ncr:1_{14A3ECC1-79DF-44BA-AF6A-B7FDCF3BFC5F}" xr6:coauthVersionLast="47" xr6:coauthVersionMax="47" xr10:uidLastSave="{00000000-0000-0000-0000-000000000000}"/>
  <bookViews>
    <workbookView xWindow="9210" yWindow="930" windowWidth="19275" windowHeight="16020" xr2:uid="{00000000-000D-0000-FFFF-FFFF00000000}"/>
  </bookViews>
  <sheets>
    <sheet name="2023秋" sheetId="26" r:id="rId1"/>
    <sheet name="2023春" sheetId="25" r:id="rId2"/>
    <sheet name="2022秋" sheetId="24" r:id="rId3"/>
    <sheet name="2022春" sheetId="23" r:id="rId4"/>
    <sheet name="2021秋" sheetId="22" r:id="rId5"/>
    <sheet name="2021春" sheetId="21" r:id="rId6"/>
    <sheet name="2020秋" sheetId="20" r:id="rId7"/>
    <sheet name="2019秋" sheetId="19" r:id="rId8"/>
    <sheet name="2019春" sheetId="18" r:id="rId9"/>
    <sheet name="2018秋" sheetId="17" r:id="rId10"/>
    <sheet name="2018春" sheetId="14" r:id="rId11"/>
    <sheet name="2017秋" sheetId="13" r:id="rId12"/>
    <sheet name="2017春" sheetId="12" r:id="rId13"/>
    <sheet name="2016秋" sheetId="11" r:id="rId14"/>
    <sheet name="2016春" sheetId="10" r:id="rId15"/>
    <sheet name="2015秋" sheetId="9" r:id="rId16"/>
    <sheet name="2015春" sheetId="8" r:id="rId17"/>
    <sheet name="2014秋" sheetId="7" r:id="rId18"/>
    <sheet name="2014春" sheetId="6" r:id="rId19"/>
    <sheet name="2013秋" sheetId="5" r:id="rId20"/>
    <sheet name="2013春" sheetId="4" r:id="rId21"/>
    <sheet name="2012秋" sheetId="3" r:id="rId22"/>
    <sheet name="2012春" sheetId="2" r:id="rId23"/>
  </sheets>
  <definedNames>
    <definedName name="_xlnm.Print_Area" localSheetId="21">'2012秋'!$A$1:$H$65</definedName>
    <definedName name="_xlnm.Print_Area" localSheetId="22">'2012春'!$A$1:$H$65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26" l="1"/>
  <c r="H53" i="26" s="1"/>
  <c r="G52" i="26"/>
  <c r="H52" i="26" s="1"/>
  <c r="G18" i="26"/>
  <c r="H18" i="26" s="1"/>
  <c r="G44" i="26"/>
  <c r="H44" i="26" s="1"/>
  <c r="G65" i="26"/>
  <c r="G40" i="26"/>
  <c r="H40" i="26" s="1"/>
  <c r="G13" i="26" l="1"/>
  <c r="F65" i="26"/>
  <c r="F62" i="26"/>
  <c r="G55" i="26"/>
  <c r="H55" i="26" s="1"/>
  <c r="F54" i="26"/>
  <c r="G51" i="26"/>
  <c r="H51" i="26" s="1"/>
  <c r="G50" i="26"/>
  <c r="H50" i="26" s="1"/>
  <c r="G49" i="26"/>
  <c r="H49" i="26" s="1"/>
  <c r="G48" i="26"/>
  <c r="F47" i="26"/>
  <c r="G46" i="26"/>
  <c r="H46" i="26" s="1"/>
  <c r="G45" i="26"/>
  <c r="H45" i="26" s="1"/>
  <c r="G43" i="26"/>
  <c r="H43" i="26" s="1"/>
  <c r="G42" i="26"/>
  <c r="H42" i="26" s="1"/>
  <c r="G41" i="26"/>
  <c r="H41" i="26" s="1"/>
  <c r="G39" i="26"/>
  <c r="H39" i="26" s="1"/>
  <c r="G38" i="26"/>
  <c r="H38" i="26" s="1"/>
  <c r="G37" i="26"/>
  <c r="H37" i="26" s="1"/>
  <c r="F36" i="26"/>
  <c r="G35" i="26"/>
  <c r="H35" i="26" s="1"/>
  <c r="G34" i="26"/>
  <c r="H34" i="26" s="1"/>
  <c r="G33" i="26"/>
  <c r="H33" i="26" s="1"/>
  <c r="G32" i="26"/>
  <c r="H32" i="26" s="1"/>
  <c r="G31" i="26"/>
  <c r="F30" i="26"/>
  <c r="G29" i="26"/>
  <c r="H29" i="26" s="1"/>
  <c r="G28" i="26"/>
  <c r="H28" i="26" s="1"/>
  <c r="G27" i="26"/>
  <c r="H27" i="26" s="1"/>
  <c r="G26" i="26"/>
  <c r="G25" i="26"/>
  <c r="G24" i="26"/>
  <c r="H24" i="26" s="1"/>
  <c r="G23" i="26"/>
  <c r="G22" i="26"/>
  <c r="H22" i="26" s="1"/>
  <c r="G21" i="26"/>
  <c r="H21" i="26" s="1"/>
  <c r="F20" i="26"/>
  <c r="G19" i="26"/>
  <c r="H19" i="26" s="1"/>
  <c r="G17" i="26"/>
  <c r="G16" i="26"/>
  <c r="H16" i="26" s="1"/>
  <c r="G15" i="26"/>
  <c r="H15" i="26" s="1"/>
  <c r="G14" i="26"/>
  <c r="F12" i="26"/>
  <c r="H11" i="26"/>
  <c r="H10" i="26"/>
  <c r="H9" i="26"/>
  <c r="H8" i="26"/>
  <c r="H7" i="26"/>
  <c r="H6" i="26"/>
  <c r="H5" i="26"/>
  <c r="G4" i="26"/>
  <c r="G12" i="26" s="1"/>
  <c r="F57" i="25"/>
  <c r="G54" i="25"/>
  <c r="H54" i="25" s="1"/>
  <c r="H67" i="25"/>
  <c r="H66" i="25"/>
  <c r="H53" i="25"/>
  <c r="G54" i="26" l="1"/>
  <c r="G62" i="26"/>
  <c r="H4" i="26"/>
  <c r="G47" i="26"/>
  <c r="G20" i="26"/>
  <c r="G36" i="26"/>
  <c r="G30" i="26"/>
  <c r="F67" i="26"/>
  <c r="H31" i="26"/>
  <c r="H13" i="26"/>
  <c r="H23" i="26"/>
  <c r="G67" i="25"/>
  <c r="G68" i="25" s="1"/>
  <c r="G66" i="25"/>
  <c r="G67" i="26" l="1"/>
  <c r="F68" i="25"/>
  <c r="F65" i="25"/>
  <c r="F50" i="25"/>
  <c r="F38" i="25"/>
  <c r="F30" i="25"/>
  <c r="F20" i="25"/>
  <c r="F12" i="25"/>
  <c r="H5" i="25"/>
  <c r="G58" i="25"/>
  <c r="G65" i="25" s="1"/>
  <c r="G53" i="25"/>
  <c r="G52" i="25"/>
  <c r="H52" i="25" s="1"/>
  <c r="G51" i="25"/>
  <c r="G49" i="25"/>
  <c r="G48" i="25"/>
  <c r="H48" i="25" s="1"/>
  <c r="G47" i="25"/>
  <c r="H47" i="25" s="1"/>
  <c r="G46" i="25"/>
  <c r="H46" i="25" s="1"/>
  <c r="G45" i="25"/>
  <c r="H45" i="25" s="1"/>
  <c r="G44" i="25"/>
  <c r="H44" i="25" s="1"/>
  <c r="G43" i="25"/>
  <c r="H43" i="25" s="1"/>
  <c r="G42" i="25"/>
  <c r="H42" i="25" s="1"/>
  <c r="G41" i="25"/>
  <c r="H41" i="25" s="1"/>
  <c r="G40" i="25"/>
  <c r="H40" i="25" s="1"/>
  <c r="G39" i="25"/>
  <c r="H39" i="25" s="1"/>
  <c r="G37" i="25"/>
  <c r="G36" i="25"/>
  <c r="H36" i="25" s="1"/>
  <c r="G35" i="25"/>
  <c r="H35" i="25" s="1"/>
  <c r="G34" i="25"/>
  <c r="H34" i="25" s="1"/>
  <c r="G33" i="25"/>
  <c r="H33" i="25" s="1"/>
  <c r="G32" i="25"/>
  <c r="G31" i="25"/>
  <c r="H31" i="25" s="1"/>
  <c r="G29" i="25"/>
  <c r="H29" i="25" s="1"/>
  <c r="G28" i="25"/>
  <c r="H28" i="25" s="1"/>
  <c r="G27" i="25"/>
  <c r="H27" i="25" s="1"/>
  <c r="G26" i="25"/>
  <c r="G25" i="25"/>
  <c r="H25" i="25" s="1"/>
  <c r="G24" i="25"/>
  <c r="H24" i="25" s="1"/>
  <c r="G23" i="25"/>
  <c r="G22" i="25"/>
  <c r="H22" i="25" s="1"/>
  <c r="G21" i="25"/>
  <c r="H21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1" i="25"/>
  <c r="H10" i="25"/>
  <c r="H9" i="25"/>
  <c r="H8" i="25"/>
  <c r="H7" i="25"/>
  <c r="H6" i="25"/>
  <c r="G4" i="25"/>
  <c r="G12" i="25" s="1"/>
  <c r="G17" i="24"/>
  <c r="H17" i="24" s="1"/>
  <c r="G22" i="24"/>
  <c r="H22" i="24" s="1"/>
  <c r="F38" i="24"/>
  <c r="G43" i="24"/>
  <c r="H43" i="24" s="1"/>
  <c r="F20" i="24"/>
  <c r="F18" i="24"/>
  <c r="G28" i="24"/>
  <c r="G33" i="24"/>
  <c r="H31" i="24"/>
  <c r="G4" i="24"/>
  <c r="F12" i="24"/>
  <c r="F65" i="24"/>
  <c r="H56" i="24"/>
  <c r="F56" i="24"/>
  <c r="F54" i="24"/>
  <c r="H55" i="24"/>
  <c r="F55" i="24"/>
  <c r="G21" i="24"/>
  <c r="G29" i="24"/>
  <c r="G47" i="24"/>
  <c r="G46" i="24"/>
  <c r="G58" i="24"/>
  <c r="G56" i="24"/>
  <c r="G55" i="24"/>
  <c r="G54" i="24"/>
  <c r="H54" i="24" s="1"/>
  <c r="G53" i="24"/>
  <c r="G52" i="24"/>
  <c r="G51" i="24"/>
  <c r="H51" i="24" s="1"/>
  <c r="G49" i="24"/>
  <c r="G48" i="24"/>
  <c r="G45" i="24"/>
  <c r="G44" i="24"/>
  <c r="G42" i="24"/>
  <c r="G41" i="24"/>
  <c r="G40" i="24"/>
  <c r="G39" i="24"/>
  <c r="G37" i="24"/>
  <c r="G36" i="24"/>
  <c r="H36" i="24" s="1"/>
  <c r="G35" i="24"/>
  <c r="G34" i="24"/>
  <c r="H33" i="24"/>
  <c r="G32" i="24"/>
  <c r="G31" i="24"/>
  <c r="G27" i="24"/>
  <c r="H27" i="24" s="1"/>
  <c r="G26" i="24"/>
  <c r="G25" i="24"/>
  <c r="H25" i="24" s="1"/>
  <c r="G24" i="24"/>
  <c r="G23" i="24"/>
  <c r="G19" i="24"/>
  <c r="G18" i="24"/>
  <c r="H18" i="24" s="1"/>
  <c r="G16" i="24"/>
  <c r="H16" i="24" s="1"/>
  <c r="G15" i="24"/>
  <c r="G14" i="24"/>
  <c r="H14" i="24" s="1"/>
  <c r="G13" i="24"/>
  <c r="H11" i="24"/>
  <c r="H10" i="24"/>
  <c r="H9" i="24"/>
  <c r="H8" i="24"/>
  <c r="H7" i="24"/>
  <c r="H6" i="24"/>
  <c r="H5" i="24"/>
  <c r="H51" i="23"/>
  <c r="H25" i="23"/>
  <c r="H19" i="23"/>
  <c r="H51" i="25" l="1"/>
  <c r="G57" i="25"/>
  <c r="F70" i="25"/>
  <c r="G30" i="25"/>
  <c r="G20" i="25"/>
  <c r="G38" i="25"/>
  <c r="H13" i="25"/>
  <c r="H58" i="25"/>
  <c r="H32" i="25"/>
  <c r="H23" i="25"/>
  <c r="G50" i="25"/>
  <c r="H4" i="25"/>
  <c r="H23" i="24"/>
  <c r="H32" i="24"/>
  <c r="H13" i="24"/>
  <c r="H19" i="24"/>
  <c r="H15" i="24"/>
  <c r="H28" i="24"/>
  <c r="H35" i="24"/>
  <c r="H34" i="24"/>
  <c r="G38" i="24"/>
  <c r="H4" i="24"/>
  <c r="G12" i="24"/>
  <c r="H58" i="24"/>
  <c r="H52" i="24"/>
  <c r="F57" i="24"/>
  <c r="H53" i="24"/>
  <c r="G57" i="24"/>
  <c r="F30" i="24"/>
  <c r="H21" i="24"/>
  <c r="G30" i="24"/>
  <c r="H29" i="24"/>
  <c r="H42" i="24"/>
  <c r="F50" i="24"/>
  <c r="H41" i="24"/>
  <c r="H39" i="24"/>
  <c r="H40" i="24"/>
  <c r="H45" i="24"/>
  <c r="H47" i="24"/>
  <c r="H48" i="24"/>
  <c r="H46" i="24"/>
  <c r="G50" i="24"/>
  <c r="H44" i="24"/>
  <c r="H24" i="24"/>
  <c r="G65" i="24"/>
  <c r="G20" i="24"/>
  <c r="F65" i="23"/>
  <c r="F67" i="23" s="1"/>
  <c r="G58" i="23"/>
  <c r="G65" i="23" s="1"/>
  <c r="F57" i="23"/>
  <c r="G56" i="23"/>
  <c r="G55" i="23"/>
  <c r="G54" i="23"/>
  <c r="H54" i="23" s="1"/>
  <c r="G53" i="23"/>
  <c r="H53" i="23" s="1"/>
  <c r="G52" i="23"/>
  <c r="H52" i="23" s="1"/>
  <c r="G51" i="23"/>
  <c r="F50" i="23"/>
  <c r="G49" i="23"/>
  <c r="G48" i="23"/>
  <c r="H48" i="23" s="1"/>
  <c r="G47" i="23"/>
  <c r="H47" i="23" s="1"/>
  <c r="G46" i="23"/>
  <c r="H46" i="23" s="1"/>
  <c r="G45" i="23"/>
  <c r="H45" i="23" s="1"/>
  <c r="G44" i="23"/>
  <c r="H44" i="23" s="1"/>
  <c r="G43" i="23"/>
  <c r="H43" i="23" s="1"/>
  <c r="G42" i="23"/>
  <c r="H42" i="23" s="1"/>
  <c r="G41" i="23"/>
  <c r="H41" i="23" s="1"/>
  <c r="G40" i="23"/>
  <c r="H40" i="23" s="1"/>
  <c r="G39" i="23"/>
  <c r="H39" i="23" s="1"/>
  <c r="F38" i="23"/>
  <c r="G37" i="23"/>
  <c r="G36" i="23"/>
  <c r="H36" i="23" s="1"/>
  <c r="G35" i="23"/>
  <c r="H35" i="23" s="1"/>
  <c r="G34" i="23"/>
  <c r="H34" i="23" s="1"/>
  <c r="G33" i="23"/>
  <c r="H33" i="23" s="1"/>
  <c r="G32" i="23"/>
  <c r="H32" i="23" s="1"/>
  <c r="G31" i="23"/>
  <c r="F30" i="23"/>
  <c r="G29" i="23"/>
  <c r="H29" i="23" s="1"/>
  <c r="G28" i="23"/>
  <c r="H28" i="23" s="1"/>
  <c r="G27" i="23"/>
  <c r="H27" i="23" s="1"/>
  <c r="G26" i="23"/>
  <c r="G25" i="23"/>
  <c r="G24" i="23"/>
  <c r="H24" i="23" s="1"/>
  <c r="G23" i="23"/>
  <c r="H23" i="23" s="1"/>
  <c r="G22" i="23"/>
  <c r="H22" i="23" s="1"/>
  <c r="G21" i="23"/>
  <c r="F20" i="23"/>
  <c r="G19" i="23"/>
  <c r="G18" i="23"/>
  <c r="H18" i="23" s="1"/>
  <c r="G17" i="23"/>
  <c r="H17" i="23" s="1"/>
  <c r="G16" i="23"/>
  <c r="H16" i="23" s="1"/>
  <c r="G15" i="23"/>
  <c r="H15" i="23" s="1"/>
  <c r="G14" i="23"/>
  <c r="H14" i="23" s="1"/>
  <c r="G13" i="23"/>
  <c r="F12" i="23"/>
  <c r="H11" i="23"/>
  <c r="H10" i="23"/>
  <c r="H9" i="23"/>
  <c r="H8" i="23"/>
  <c r="H7" i="23"/>
  <c r="H6" i="23"/>
  <c r="H5" i="23"/>
  <c r="G4" i="23"/>
  <c r="H4" i="23" s="1"/>
  <c r="F68" i="22"/>
  <c r="G61" i="22"/>
  <c r="G68" i="22" s="1"/>
  <c r="F60" i="22"/>
  <c r="G59" i="22"/>
  <c r="G58" i="22"/>
  <c r="H58" i="22" s="1"/>
  <c r="G57" i="22"/>
  <c r="H57" i="22" s="1"/>
  <c r="G56" i="22"/>
  <c r="H56" i="22" s="1"/>
  <c r="G55" i="22"/>
  <c r="H55" i="22" s="1"/>
  <c r="G54" i="22"/>
  <c r="F53" i="22"/>
  <c r="G52" i="22"/>
  <c r="G51" i="22"/>
  <c r="H51" i="22" s="1"/>
  <c r="G50" i="22"/>
  <c r="H50" i="22" s="1"/>
  <c r="G49" i="22"/>
  <c r="H49" i="22" s="1"/>
  <c r="G48" i="22"/>
  <c r="H48" i="22" s="1"/>
  <c r="G47" i="22"/>
  <c r="H47" i="22" s="1"/>
  <c r="G46" i="22"/>
  <c r="H46" i="22" s="1"/>
  <c r="G45" i="22"/>
  <c r="H45" i="22" s="1"/>
  <c r="G44" i="22"/>
  <c r="H44" i="22" s="1"/>
  <c r="G43" i="22"/>
  <c r="H43" i="22" s="1"/>
  <c r="G42" i="22"/>
  <c r="H42" i="22" s="1"/>
  <c r="F41" i="22"/>
  <c r="G40" i="22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F33" i="22"/>
  <c r="G32" i="22"/>
  <c r="H32" i="22" s="1"/>
  <c r="G31" i="22"/>
  <c r="H31" i="22" s="1"/>
  <c r="G30" i="22"/>
  <c r="G29" i="22"/>
  <c r="G28" i="22"/>
  <c r="G27" i="22"/>
  <c r="H27" i="22" s="1"/>
  <c r="G26" i="22"/>
  <c r="H26" i="22" s="1"/>
  <c r="G25" i="22"/>
  <c r="H25" i="22" s="1"/>
  <c r="G24" i="22"/>
  <c r="F23" i="22"/>
  <c r="G22" i="22"/>
  <c r="G21" i="22"/>
  <c r="H21" i="22" s="1"/>
  <c r="G20" i="22"/>
  <c r="H20" i="22" s="1"/>
  <c r="G19" i="22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F12" i="22"/>
  <c r="H11" i="22"/>
  <c r="H10" i="22"/>
  <c r="H9" i="22"/>
  <c r="H8" i="22"/>
  <c r="H7" i="22"/>
  <c r="H6" i="22"/>
  <c r="H5" i="22"/>
  <c r="G4" i="22"/>
  <c r="H4" i="22" s="1"/>
  <c r="L32" i="21"/>
  <c r="K32" i="21"/>
  <c r="J32" i="21"/>
  <c r="I32" i="21"/>
  <c r="J27" i="21"/>
  <c r="I27" i="21"/>
  <c r="F68" i="21"/>
  <c r="F60" i="21"/>
  <c r="F53" i="21"/>
  <c r="F41" i="21"/>
  <c r="F33" i="21"/>
  <c r="F23" i="21"/>
  <c r="F12" i="21"/>
  <c r="G70" i="25" l="1"/>
  <c r="F67" i="24"/>
  <c r="G67" i="24"/>
  <c r="G38" i="23"/>
  <c r="G30" i="23"/>
  <c r="G57" i="23"/>
  <c r="H21" i="23"/>
  <c r="G20" i="23"/>
  <c r="G12" i="23"/>
  <c r="H13" i="23"/>
  <c r="G50" i="23"/>
  <c r="H58" i="23"/>
  <c r="H19" i="22"/>
  <c r="G60" i="22"/>
  <c r="G41" i="22"/>
  <c r="F70" i="22"/>
  <c r="G33" i="22"/>
  <c r="G23" i="22"/>
  <c r="H24" i="22"/>
  <c r="G12" i="22"/>
  <c r="G53" i="22"/>
  <c r="H61" i="22"/>
  <c r="F70" i="21"/>
  <c r="G61" i="21"/>
  <c r="G68" i="21" s="1"/>
  <c r="G59" i="21"/>
  <c r="H59" i="21" s="1"/>
  <c r="G58" i="21"/>
  <c r="G57" i="21"/>
  <c r="G56" i="21"/>
  <c r="H56" i="21" s="1"/>
  <c r="G55" i="21"/>
  <c r="H55" i="21" s="1"/>
  <c r="G54" i="21"/>
  <c r="G52" i="21"/>
  <c r="H52" i="21" s="1"/>
  <c r="G51" i="21"/>
  <c r="H51" i="21" s="1"/>
  <c r="G50" i="21"/>
  <c r="H50" i="21" s="1"/>
  <c r="G49" i="21"/>
  <c r="H49" i="21" s="1"/>
  <c r="G48" i="21"/>
  <c r="H48" i="21" s="1"/>
  <c r="G47" i="21"/>
  <c r="H47" i="21" s="1"/>
  <c r="G46" i="21"/>
  <c r="H46" i="21" s="1"/>
  <c r="G45" i="21"/>
  <c r="H45" i="21" s="1"/>
  <c r="G44" i="21"/>
  <c r="H44" i="21" s="1"/>
  <c r="G43" i="21"/>
  <c r="H43" i="21" s="1"/>
  <c r="G42" i="21"/>
  <c r="H42" i="21" s="1"/>
  <c r="G40" i="21"/>
  <c r="G39" i="21"/>
  <c r="H39" i="21" s="1"/>
  <c r="G38" i="21"/>
  <c r="H38" i="21" s="1"/>
  <c r="G37" i="21"/>
  <c r="H37" i="21" s="1"/>
  <c r="G36" i="21"/>
  <c r="H36" i="21" s="1"/>
  <c r="G35" i="21"/>
  <c r="G34" i="21"/>
  <c r="H34" i="21" s="1"/>
  <c r="G32" i="21"/>
  <c r="H32" i="21" s="1"/>
  <c r="G31" i="21"/>
  <c r="H31" i="21" s="1"/>
  <c r="G30" i="2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G22" i="21"/>
  <c r="H22" i="21" s="1"/>
  <c r="G21" i="21"/>
  <c r="H21" i="21" s="1"/>
  <c r="G20" i="21"/>
  <c r="H20" i="21" s="1"/>
  <c r="G19" i="2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1" i="21"/>
  <c r="H10" i="21"/>
  <c r="H9" i="21"/>
  <c r="H8" i="21"/>
  <c r="H7" i="21"/>
  <c r="H6" i="21"/>
  <c r="H5" i="21"/>
  <c r="G4" i="21"/>
  <c r="G12" i="21" s="1"/>
  <c r="G22" i="20"/>
  <c r="H22" i="20"/>
  <c r="G21" i="20"/>
  <c r="H21" i="20" s="1"/>
  <c r="G20" i="20"/>
  <c r="H20" i="20" s="1"/>
  <c r="G19" i="20"/>
  <c r="H19" i="20" s="1"/>
  <c r="G4" i="20"/>
  <c r="G12" i="20" s="1"/>
  <c r="G13" i="20"/>
  <c r="G14" i="20"/>
  <c r="G15" i="20"/>
  <c r="G16" i="20"/>
  <c r="G17" i="20"/>
  <c r="H17" i="20" s="1"/>
  <c r="G18" i="20"/>
  <c r="G24" i="20"/>
  <c r="G25" i="20"/>
  <c r="G33" i="20" s="1"/>
  <c r="G26" i="20"/>
  <c r="G27" i="20"/>
  <c r="G28" i="20"/>
  <c r="G29" i="20"/>
  <c r="G30" i="20"/>
  <c r="G31" i="20"/>
  <c r="G32" i="20"/>
  <c r="H32" i="20" s="1"/>
  <c r="G34" i="20"/>
  <c r="G41" i="20" s="1"/>
  <c r="G35" i="20"/>
  <c r="H35" i="20" s="1"/>
  <c r="G36" i="20"/>
  <c r="G37" i="20"/>
  <c r="H37" i="20" s="1"/>
  <c r="G38" i="20"/>
  <c r="G39" i="20"/>
  <c r="G40" i="20"/>
  <c r="G42" i="20"/>
  <c r="G43" i="20"/>
  <c r="G44" i="20"/>
  <c r="G53" i="20" s="1"/>
  <c r="G45" i="20"/>
  <c r="H45" i="20" s="1"/>
  <c r="G46" i="20"/>
  <c r="G47" i="20"/>
  <c r="H47" i="20" s="1"/>
  <c r="G48" i="20"/>
  <c r="G49" i="20"/>
  <c r="H49" i="20" s="1"/>
  <c r="G50" i="20"/>
  <c r="H50" i="20" s="1"/>
  <c r="G51" i="20"/>
  <c r="G52" i="20"/>
  <c r="G54" i="20"/>
  <c r="G55" i="20"/>
  <c r="G56" i="20"/>
  <c r="H56" i="20" s="1"/>
  <c r="G57" i="20"/>
  <c r="H57" i="20" s="1"/>
  <c r="G58" i="20"/>
  <c r="G59" i="20"/>
  <c r="G61" i="20"/>
  <c r="G68" i="20" s="1"/>
  <c r="F68" i="20"/>
  <c r="F60" i="20"/>
  <c r="F53" i="20"/>
  <c r="F33" i="20"/>
  <c r="F41" i="20"/>
  <c r="F23" i="20"/>
  <c r="F12" i="20"/>
  <c r="F70" i="20"/>
  <c r="H58" i="20"/>
  <c r="H55" i="20"/>
  <c r="H51" i="20"/>
  <c r="H48" i="20"/>
  <c r="H44" i="20"/>
  <c r="H43" i="20"/>
  <c r="H42" i="20"/>
  <c r="H39" i="20"/>
  <c r="H38" i="20"/>
  <c r="H36" i="20"/>
  <c r="H31" i="20"/>
  <c r="H27" i="20"/>
  <c r="H26" i="20"/>
  <c r="H24" i="20"/>
  <c r="H18" i="20"/>
  <c r="H16" i="20"/>
  <c r="H15" i="20"/>
  <c r="H14" i="20"/>
  <c r="H13" i="20"/>
  <c r="H11" i="20"/>
  <c r="H10" i="20"/>
  <c r="H9" i="20"/>
  <c r="H8" i="20"/>
  <c r="H7" i="20"/>
  <c r="H6" i="20"/>
  <c r="H5" i="20"/>
  <c r="H4" i="20"/>
  <c r="G13" i="18"/>
  <c r="G12" i="19"/>
  <c r="G19" i="19"/>
  <c r="G21" i="19"/>
  <c r="G22" i="19"/>
  <c r="G23" i="19"/>
  <c r="G70" i="19" s="1"/>
  <c r="G33" i="19"/>
  <c r="G40" i="19"/>
  <c r="G41" i="19"/>
  <c r="G52" i="19"/>
  <c r="G53" i="19"/>
  <c r="G54" i="19"/>
  <c r="G60" i="19" s="1"/>
  <c r="G59" i="19"/>
  <c r="G68" i="19"/>
  <c r="H11" i="19"/>
  <c r="H10" i="19"/>
  <c r="H9" i="19"/>
  <c r="H8" i="19"/>
  <c r="H7" i="19"/>
  <c r="H6" i="19"/>
  <c r="H5" i="19"/>
  <c r="F4" i="19"/>
  <c r="H4" i="19"/>
  <c r="H20" i="19"/>
  <c r="H14" i="19"/>
  <c r="H15" i="19"/>
  <c r="H16" i="19"/>
  <c r="H17" i="19"/>
  <c r="H18" i="19"/>
  <c r="H13" i="19"/>
  <c r="H25" i="19"/>
  <c r="H26" i="19"/>
  <c r="H27" i="19"/>
  <c r="H28" i="19"/>
  <c r="H29" i="19"/>
  <c r="H30" i="19"/>
  <c r="H31" i="19"/>
  <c r="H32" i="19"/>
  <c r="H24" i="19"/>
  <c r="H35" i="19"/>
  <c r="H36" i="19"/>
  <c r="H37" i="19"/>
  <c r="H38" i="19"/>
  <c r="H39" i="19"/>
  <c r="H34" i="19"/>
  <c r="H56" i="19"/>
  <c r="H57" i="19"/>
  <c r="H58" i="19"/>
  <c r="H55" i="19"/>
  <c r="H50" i="19"/>
  <c r="H51" i="19"/>
  <c r="H42" i="19"/>
  <c r="H43" i="19"/>
  <c r="H44" i="19"/>
  <c r="H45" i="19"/>
  <c r="H46" i="19"/>
  <c r="H47" i="19"/>
  <c r="H48" i="19"/>
  <c r="H49" i="19"/>
  <c r="F60" i="19"/>
  <c r="H61" i="19"/>
  <c r="F41" i="19"/>
  <c r="F23" i="19"/>
  <c r="F12" i="19"/>
  <c r="F61" i="19"/>
  <c r="F68" i="19" s="1"/>
  <c r="F70" i="19" s="1"/>
  <c r="F53" i="19"/>
  <c r="F33" i="19"/>
  <c r="G24" i="18"/>
  <c r="H24" i="18" s="1"/>
  <c r="G32" i="18"/>
  <c r="H32" i="18" s="1"/>
  <c r="G29" i="18"/>
  <c r="H29" i="18" s="1"/>
  <c r="G26" i="18"/>
  <c r="H26" i="18"/>
  <c r="G19" i="18"/>
  <c r="G34" i="18"/>
  <c r="G39" i="18"/>
  <c r="G40" i="18"/>
  <c r="G49" i="18"/>
  <c r="G4" i="17"/>
  <c r="G4" i="18"/>
  <c r="G12" i="18" s="1"/>
  <c r="G14" i="18"/>
  <c r="G15" i="18"/>
  <c r="G16" i="18"/>
  <c r="G23" i="18" s="1"/>
  <c r="G17" i="18"/>
  <c r="G18" i="18"/>
  <c r="G20" i="18"/>
  <c r="G21" i="18"/>
  <c r="H21" i="18" s="1"/>
  <c r="G22" i="18"/>
  <c r="G25" i="18"/>
  <c r="G27" i="18"/>
  <c r="G28" i="18"/>
  <c r="G30" i="18"/>
  <c r="G31" i="18"/>
  <c r="G33" i="18"/>
  <c r="G35" i="18"/>
  <c r="G36" i="18"/>
  <c r="G41" i="18" s="1"/>
  <c r="G37" i="18"/>
  <c r="G38" i="18"/>
  <c r="H38" i="18" s="1"/>
  <c r="G42" i="18"/>
  <c r="G43" i="18"/>
  <c r="H43" i="18" s="1"/>
  <c r="G44" i="18"/>
  <c r="G45" i="18"/>
  <c r="G46" i="18"/>
  <c r="G47" i="18"/>
  <c r="G48" i="18"/>
  <c r="H48" i="18" s="1"/>
  <c r="G50" i="18"/>
  <c r="G51" i="18"/>
  <c r="H51" i="18" s="1"/>
  <c r="G52" i="18"/>
  <c r="G53" i="18"/>
  <c r="G54" i="18"/>
  <c r="G55" i="18"/>
  <c r="G56" i="18"/>
  <c r="H56" i="18" s="1"/>
  <c r="G57" i="18"/>
  <c r="G58" i="18"/>
  <c r="G59" i="18"/>
  <c r="G61" i="18"/>
  <c r="G68" i="18" s="1"/>
  <c r="H58" i="18"/>
  <c r="H57" i="18"/>
  <c r="H55" i="18"/>
  <c r="H50" i="18"/>
  <c r="H49" i="18"/>
  <c r="H47" i="18"/>
  <c r="H45" i="18"/>
  <c r="H44" i="18"/>
  <c r="H42" i="18"/>
  <c r="H37" i="18"/>
  <c r="H35" i="18"/>
  <c r="H31" i="18"/>
  <c r="H30" i="18"/>
  <c r="H28" i="18"/>
  <c r="H27" i="18"/>
  <c r="H25" i="18"/>
  <c r="H22" i="18"/>
  <c r="H20" i="18"/>
  <c r="H18" i="18"/>
  <c r="H17" i="18"/>
  <c r="H15" i="18"/>
  <c r="H14" i="18"/>
  <c r="H13" i="18"/>
  <c r="H4" i="18"/>
  <c r="F68" i="18"/>
  <c r="F60" i="18"/>
  <c r="F70" i="18" s="1"/>
  <c r="F53" i="18"/>
  <c r="F33" i="18"/>
  <c r="F41" i="18"/>
  <c r="F23" i="18"/>
  <c r="F12" i="18"/>
  <c r="G57" i="17"/>
  <c r="H57" i="17" s="1"/>
  <c r="G52" i="17"/>
  <c r="G47" i="17"/>
  <c r="H47" i="17"/>
  <c r="G61" i="17"/>
  <c r="G68" i="17"/>
  <c r="G55" i="17"/>
  <c r="H55" i="17"/>
  <c r="G56" i="17"/>
  <c r="H56" i="17" s="1"/>
  <c r="G58" i="17"/>
  <c r="H58" i="17" s="1"/>
  <c r="G59" i="17"/>
  <c r="G12" i="17"/>
  <c r="G37" i="17"/>
  <c r="H37" i="17" s="1"/>
  <c r="G51" i="17"/>
  <c r="H51" i="17" s="1"/>
  <c r="G49" i="17"/>
  <c r="H49" i="17" s="1"/>
  <c r="F68" i="17"/>
  <c r="F60" i="17"/>
  <c r="F53" i="17"/>
  <c r="F41" i="17"/>
  <c r="F33" i="17"/>
  <c r="F23" i="17"/>
  <c r="F70" i="17" s="1"/>
  <c r="F12" i="17"/>
  <c r="G54" i="17"/>
  <c r="H54" i="17" s="1"/>
  <c r="G50" i="17"/>
  <c r="H50" i="17"/>
  <c r="G48" i="17"/>
  <c r="H48" i="17" s="1"/>
  <c r="G46" i="17"/>
  <c r="G45" i="17"/>
  <c r="H45" i="17" s="1"/>
  <c r="G44" i="17"/>
  <c r="H44" i="17"/>
  <c r="G43" i="17"/>
  <c r="H43" i="17" s="1"/>
  <c r="G42" i="17"/>
  <c r="G53" i="17" s="1"/>
  <c r="G40" i="17"/>
  <c r="G41" i="17" s="1"/>
  <c r="G39" i="17"/>
  <c r="H39" i="17" s="1"/>
  <c r="G38" i="17"/>
  <c r="H38" i="17" s="1"/>
  <c r="G36" i="17"/>
  <c r="H36" i="17" s="1"/>
  <c r="G35" i="17"/>
  <c r="H35" i="17"/>
  <c r="G34" i="17"/>
  <c r="H34" i="17"/>
  <c r="G32" i="17"/>
  <c r="G31" i="17"/>
  <c r="H31" i="17" s="1"/>
  <c r="G30" i="17"/>
  <c r="H30" i="17"/>
  <c r="G29" i="17"/>
  <c r="G28" i="17"/>
  <c r="H28" i="17" s="1"/>
  <c r="G27" i="17"/>
  <c r="H27" i="17"/>
  <c r="G26" i="17"/>
  <c r="G25" i="17"/>
  <c r="H25" i="17" s="1"/>
  <c r="G24" i="17"/>
  <c r="H24" i="17" s="1"/>
  <c r="G22" i="17"/>
  <c r="H22" i="17" s="1"/>
  <c r="G21" i="17"/>
  <c r="G20" i="17"/>
  <c r="H20" i="17" s="1"/>
  <c r="G19" i="17"/>
  <c r="G23" i="17"/>
  <c r="G18" i="17"/>
  <c r="H18" i="17"/>
  <c r="G17" i="17"/>
  <c r="H17" i="17"/>
  <c r="G16" i="17"/>
  <c r="H16" i="17"/>
  <c r="G15" i="17"/>
  <c r="H15" i="17" s="1"/>
  <c r="G14" i="17"/>
  <c r="H14" i="17" s="1"/>
  <c r="G13" i="17"/>
  <c r="F64" i="14"/>
  <c r="F56" i="14"/>
  <c r="F49" i="14"/>
  <c r="F66" i="14" s="1"/>
  <c r="F36" i="14"/>
  <c r="F22" i="14"/>
  <c r="F12" i="14"/>
  <c r="G39" i="14"/>
  <c r="G54" i="14"/>
  <c r="H54" i="14" s="1"/>
  <c r="G28" i="14"/>
  <c r="G27" i="14"/>
  <c r="H27" i="14"/>
  <c r="G57" i="14"/>
  <c r="G64" i="14" s="1"/>
  <c r="G53" i="14"/>
  <c r="H53" i="14"/>
  <c r="G52" i="14"/>
  <c r="H52" i="14"/>
  <c r="G51" i="14"/>
  <c r="H51" i="14" s="1"/>
  <c r="G50" i="14"/>
  <c r="G48" i="14"/>
  <c r="G47" i="14"/>
  <c r="H47" i="14" s="1"/>
  <c r="G46" i="14"/>
  <c r="H46" i="14"/>
  <c r="G45" i="14"/>
  <c r="H45" i="14"/>
  <c r="G44" i="14"/>
  <c r="H44" i="14"/>
  <c r="G43" i="14"/>
  <c r="H43" i="14" s="1"/>
  <c r="G42" i="14"/>
  <c r="H42" i="14" s="1"/>
  <c r="G41" i="14"/>
  <c r="H41" i="14" s="1"/>
  <c r="G40" i="14"/>
  <c r="G38" i="14"/>
  <c r="H38" i="14" s="1"/>
  <c r="G37" i="14"/>
  <c r="G49" i="14" s="1"/>
  <c r="G35" i="14"/>
  <c r="H35" i="14"/>
  <c r="G34" i="14"/>
  <c r="H34" i="14" s="1"/>
  <c r="G33" i="14"/>
  <c r="H33" i="14" s="1"/>
  <c r="G32" i="14"/>
  <c r="H32" i="14" s="1"/>
  <c r="G31" i="14"/>
  <c r="G30" i="14"/>
  <c r="H30" i="14" s="1"/>
  <c r="G29" i="14"/>
  <c r="H29" i="14" s="1"/>
  <c r="G26" i="14"/>
  <c r="H26" i="14" s="1"/>
  <c r="G25" i="14"/>
  <c r="H25" i="14" s="1"/>
  <c r="G24" i="14"/>
  <c r="H24" i="14"/>
  <c r="G23" i="14"/>
  <c r="H23" i="14" s="1"/>
  <c r="G21" i="14"/>
  <c r="H21" i="14"/>
  <c r="G20" i="14"/>
  <c r="G19" i="14"/>
  <c r="H19" i="14" s="1"/>
  <c r="G18" i="14"/>
  <c r="G22" i="14" s="1"/>
  <c r="G17" i="14"/>
  <c r="H17" i="14" s="1"/>
  <c r="G16" i="14"/>
  <c r="H16" i="14" s="1"/>
  <c r="G15" i="14"/>
  <c r="H15" i="14" s="1"/>
  <c r="G14" i="14"/>
  <c r="G13" i="14"/>
  <c r="H13" i="14" s="1"/>
  <c r="G4" i="14"/>
  <c r="H4" i="14" s="1"/>
  <c r="G51" i="13"/>
  <c r="H51" i="13" s="1"/>
  <c r="G50" i="13"/>
  <c r="H50" i="13" s="1"/>
  <c r="G53" i="13"/>
  <c r="H53" i="13" s="1"/>
  <c r="G57" i="13"/>
  <c r="G64" i="13" s="1"/>
  <c r="G52" i="13"/>
  <c r="G48" i="13"/>
  <c r="G47" i="13"/>
  <c r="H47" i="13" s="1"/>
  <c r="G46" i="13"/>
  <c r="H46" i="13" s="1"/>
  <c r="G45" i="13"/>
  <c r="G44" i="13"/>
  <c r="G43" i="13"/>
  <c r="H43" i="13" s="1"/>
  <c r="G42" i="13"/>
  <c r="H42" i="13" s="1"/>
  <c r="G41" i="13"/>
  <c r="G40" i="13"/>
  <c r="G39" i="13"/>
  <c r="H39" i="13" s="1"/>
  <c r="G38" i="13"/>
  <c r="G37" i="13"/>
  <c r="H37" i="13" s="1"/>
  <c r="G35" i="13"/>
  <c r="H35" i="13"/>
  <c r="G34" i="13"/>
  <c r="H34" i="13" s="1"/>
  <c r="G33" i="13"/>
  <c r="H33" i="13"/>
  <c r="G32" i="13"/>
  <c r="H32" i="13" s="1"/>
  <c r="G31" i="13"/>
  <c r="G30" i="13"/>
  <c r="G36" i="13" s="1"/>
  <c r="G29" i="13"/>
  <c r="H29" i="13"/>
  <c r="G27" i="13"/>
  <c r="H27" i="13" s="1"/>
  <c r="G26" i="13"/>
  <c r="H26" i="13" s="1"/>
  <c r="G25" i="13"/>
  <c r="G24" i="13"/>
  <c r="H24" i="13"/>
  <c r="G23" i="13"/>
  <c r="H23" i="13" s="1"/>
  <c r="G21" i="13"/>
  <c r="H21" i="13" s="1"/>
  <c r="G20" i="13"/>
  <c r="H20" i="13" s="1"/>
  <c r="G19" i="13"/>
  <c r="H19" i="13" s="1"/>
  <c r="G18" i="13"/>
  <c r="G17" i="13"/>
  <c r="H17" i="13" s="1"/>
  <c r="G16" i="13"/>
  <c r="H16" i="13" s="1"/>
  <c r="G15" i="13"/>
  <c r="H15" i="13"/>
  <c r="G14" i="13"/>
  <c r="H14" i="13"/>
  <c r="G13" i="13"/>
  <c r="G4" i="13"/>
  <c r="G12" i="13" s="1"/>
  <c r="H18" i="13"/>
  <c r="H45" i="13"/>
  <c r="H44" i="13"/>
  <c r="H41" i="13"/>
  <c r="H31" i="13"/>
  <c r="G57" i="11"/>
  <c r="G64" i="11" s="1"/>
  <c r="G55" i="11"/>
  <c r="H55" i="11" s="1"/>
  <c r="G54" i="11"/>
  <c r="H54" i="11" s="1"/>
  <c r="G53" i="11"/>
  <c r="H53" i="11" s="1"/>
  <c r="G52" i="11"/>
  <c r="G51" i="11"/>
  <c r="H51" i="11"/>
  <c r="G50" i="11"/>
  <c r="G48" i="11"/>
  <c r="H48" i="11" s="1"/>
  <c r="G47" i="11"/>
  <c r="H47" i="11" s="1"/>
  <c r="G46" i="11"/>
  <c r="H46" i="11" s="1"/>
  <c r="G45" i="11"/>
  <c r="H45" i="11" s="1"/>
  <c r="G44" i="11"/>
  <c r="H44" i="11" s="1"/>
  <c r="G42" i="11"/>
  <c r="H42" i="11" s="1"/>
  <c r="G41" i="11"/>
  <c r="H41" i="11" s="1"/>
  <c r="G40" i="11"/>
  <c r="H40" i="11" s="1"/>
  <c r="G38" i="11"/>
  <c r="G35" i="11"/>
  <c r="H35" i="11" s="1"/>
  <c r="G34" i="11"/>
  <c r="H34" i="11"/>
  <c r="G33" i="11"/>
  <c r="H33" i="11"/>
  <c r="G32" i="11"/>
  <c r="H32" i="11" s="1"/>
  <c r="G31" i="11"/>
  <c r="H31" i="11" s="1"/>
  <c r="G30" i="11"/>
  <c r="H30" i="11" s="1"/>
  <c r="G29" i="11"/>
  <c r="H29" i="11" s="1"/>
  <c r="G28" i="11"/>
  <c r="G27" i="11"/>
  <c r="H27" i="11" s="1"/>
  <c r="G26" i="11"/>
  <c r="H26" i="11" s="1"/>
  <c r="G25" i="11"/>
  <c r="G24" i="11"/>
  <c r="H24" i="11" s="1"/>
  <c r="G23" i="11"/>
  <c r="H23" i="11" s="1"/>
  <c r="G21" i="11"/>
  <c r="H21" i="11" s="1"/>
  <c r="G20" i="11"/>
  <c r="G19" i="11"/>
  <c r="H19" i="11" s="1"/>
  <c r="G18" i="11"/>
  <c r="G22" i="11" s="1"/>
  <c r="G17" i="11"/>
  <c r="H17" i="11" s="1"/>
  <c r="G16" i="11"/>
  <c r="H16" i="11" s="1"/>
  <c r="G15" i="11"/>
  <c r="H15" i="11" s="1"/>
  <c r="G14" i="11"/>
  <c r="H14" i="11" s="1"/>
  <c r="G13" i="11"/>
  <c r="G4" i="11"/>
  <c r="G12" i="11" s="1"/>
  <c r="G42" i="12"/>
  <c r="H42" i="12" s="1"/>
  <c r="G33" i="12"/>
  <c r="H33" i="12" s="1"/>
  <c r="G32" i="12"/>
  <c r="H32" i="12" s="1"/>
  <c r="G31" i="12"/>
  <c r="G30" i="12"/>
  <c r="G29" i="12"/>
  <c r="H29" i="12" s="1"/>
  <c r="G28" i="12"/>
  <c r="G36" i="12" s="1"/>
  <c r="G27" i="12"/>
  <c r="H27" i="12"/>
  <c r="G26" i="12"/>
  <c r="H26" i="12" s="1"/>
  <c r="H31" i="12"/>
  <c r="G39" i="12"/>
  <c r="H39" i="12" s="1"/>
  <c r="G57" i="12"/>
  <c r="H57" i="12" s="1"/>
  <c r="G55" i="12"/>
  <c r="H55" i="12" s="1"/>
  <c r="G54" i="12"/>
  <c r="H54" i="12" s="1"/>
  <c r="G53" i="12"/>
  <c r="H53" i="12" s="1"/>
  <c r="G52" i="12"/>
  <c r="H52" i="12" s="1"/>
  <c r="G51" i="12"/>
  <c r="H51" i="12" s="1"/>
  <c r="G50" i="12"/>
  <c r="G48" i="12"/>
  <c r="H48" i="12" s="1"/>
  <c r="G47" i="12"/>
  <c r="H47" i="12"/>
  <c r="G46" i="12"/>
  <c r="G45" i="12"/>
  <c r="H45" i="12" s="1"/>
  <c r="G44" i="12"/>
  <c r="H44" i="12"/>
  <c r="G41" i="12"/>
  <c r="H41" i="12" s="1"/>
  <c r="G40" i="12"/>
  <c r="H40" i="12" s="1"/>
  <c r="G38" i="12"/>
  <c r="H38" i="12" s="1"/>
  <c r="G37" i="12"/>
  <c r="G49" i="12" s="1"/>
  <c r="G35" i="12"/>
  <c r="H35" i="12"/>
  <c r="G34" i="12"/>
  <c r="H34" i="12" s="1"/>
  <c r="H30" i="12"/>
  <c r="G25" i="12"/>
  <c r="G24" i="12"/>
  <c r="H24" i="12" s="1"/>
  <c r="G23" i="12"/>
  <c r="G21" i="12"/>
  <c r="H21" i="12" s="1"/>
  <c r="G20" i="12"/>
  <c r="G19" i="12"/>
  <c r="H19" i="12"/>
  <c r="G18" i="12"/>
  <c r="G17" i="12"/>
  <c r="H17" i="12" s="1"/>
  <c r="G16" i="12"/>
  <c r="H16" i="12" s="1"/>
  <c r="G15" i="12"/>
  <c r="H15" i="12" s="1"/>
  <c r="G14" i="12"/>
  <c r="H14" i="12" s="1"/>
  <c r="G13" i="12"/>
  <c r="G22" i="12" s="1"/>
  <c r="G4" i="12"/>
  <c r="H4" i="12" s="1"/>
  <c r="F64" i="12"/>
  <c r="F56" i="12"/>
  <c r="F49" i="12"/>
  <c r="F36" i="12"/>
  <c r="F22" i="12"/>
  <c r="F12" i="12"/>
  <c r="K37" i="11"/>
  <c r="G37" i="11" s="1"/>
  <c r="L39" i="11"/>
  <c r="K39" i="11"/>
  <c r="J39" i="11"/>
  <c r="G39" i="11"/>
  <c r="H39" i="11" s="1"/>
  <c r="I39" i="11"/>
  <c r="G55" i="10"/>
  <c r="H55" i="10" s="1"/>
  <c r="G29" i="10"/>
  <c r="H29" i="10" s="1"/>
  <c r="G28" i="10"/>
  <c r="H28" i="10" s="1"/>
  <c r="G27" i="10"/>
  <c r="H27" i="10"/>
  <c r="G18" i="10"/>
  <c r="H18" i="10"/>
  <c r="G42" i="10"/>
  <c r="H42" i="10" s="1"/>
  <c r="F64" i="10"/>
  <c r="G57" i="10"/>
  <c r="H57" i="10" s="1"/>
  <c r="F56" i="10"/>
  <c r="G53" i="10"/>
  <c r="H53" i="10" s="1"/>
  <c r="G52" i="10"/>
  <c r="H52" i="10" s="1"/>
  <c r="G51" i="10"/>
  <c r="H51" i="10" s="1"/>
  <c r="G50" i="10"/>
  <c r="F49" i="10"/>
  <c r="F66" i="10" s="1"/>
  <c r="G48" i="10"/>
  <c r="H48" i="10" s="1"/>
  <c r="G47" i="10"/>
  <c r="H47" i="10" s="1"/>
  <c r="G46" i="10"/>
  <c r="H46" i="10"/>
  <c r="G45" i="10"/>
  <c r="H45" i="10" s="1"/>
  <c r="G44" i="10"/>
  <c r="H44" i="10" s="1"/>
  <c r="G41" i="10"/>
  <c r="H41" i="10" s="1"/>
  <c r="G40" i="10"/>
  <c r="H40" i="10" s="1"/>
  <c r="G39" i="10"/>
  <c r="H39" i="10" s="1"/>
  <c r="G38" i="10"/>
  <c r="H38" i="10" s="1"/>
  <c r="G37" i="10"/>
  <c r="H37" i="10" s="1"/>
  <c r="F36" i="10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6" i="10"/>
  <c r="H26" i="10" s="1"/>
  <c r="G25" i="10"/>
  <c r="H25" i="10" s="1"/>
  <c r="G24" i="10"/>
  <c r="H24" i="10" s="1"/>
  <c r="G23" i="10"/>
  <c r="F22" i="10"/>
  <c r="G21" i="10"/>
  <c r="H21" i="10" s="1"/>
  <c r="G20" i="10"/>
  <c r="G22" i="10" s="1"/>
  <c r="G19" i="10"/>
  <c r="H19" i="10"/>
  <c r="G17" i="10"/>
  <c r="H17" i="10"/>
  <c r="G16" i="10"/>
  <c r="H16" i="10" s="1"/>
  <c r="G15" i="10"/>
  <c r="H15" i="10" s="1"/>
  <c r="G14" i="10"/>
  <c r="H14" i="10" s="1"/>
  <c r="G13" i="10"/>
  <c r="F12" i="10"/>
  <c r="G4" i="10"/>
  <c r="H4" i="10"/>
  <c r="G50" i="9"/>
  <c r="G20" i="9"/>
  <c r="G19" i="9"/>
  <c r="H19" i="9" s="1"/>
  <c r="G16" i="9"/>
  <c r="H16" i="9" s="1"/>
  <c r="G15" i="9"/>
  <c r="H15" i="9"/>
  <c r="G37" i="9"/>
  <c r="G42" i="9"/>
  <c r="G49" i="9" s="1"/>
  <c r="G43" i="9"/>
  <c r="H43" i="9" s="1"/>
  <c r="F64" i="9"/>
  <c r="G57" i="9"/>
  <c r="G64" i="9" s="1"/>
  <c r="F56" i="9"/>
  <c r="G55" i="9"/>
  <c r="G53" i="9"/>
  <c r="H53" i="9" s="1"/>
  <c r="G52" i="9"/>
  <c r="H52" i="9" s="1"/>
  <c r="G51" i="9"/>
  <c r="H51" i="9" s="1"/>
  <c r="F49" i="9"/>
  <c r="G48" i="9"/>
  <c r="H48" i="9" s="1"/>
  <c r="G47" i="9"/>
  <c r="H47" i="9"/>
  <c r="G46" i="9"/>
  <c r="H46" i="9" s="1"/>
  <c r="G45" i="9"/>
  <c r="H45" i="9"/>
  <c r="G44" i="9"/>
  <c r="H44" i="9"/>
  <c r="G41" i="9"/>
  <c r="H41" i="9"/>
  <c r="G40" i="9"/>
  <c r="H40" i="9" s="1"/>
  <c r="G39" i="9"/>
  <c r="H39" i="9"/>
  <c r="G38" i="9"/>
  <c r="H38" i="9" s="1"/>
  <c r="F36" i="9"/>
  <c r="F6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/>
  <c r="G27" i="9"/>
  <c r="G36" i="9" s="1"/>
  <c r="G26" i="9"/>
  <c r="H26" i="9"/>
  <c r="G25" i="9"/>
  <c r="G24" i="9"/>
  <c r="H24" i="9" s="1"/>
  <c r="G23" i="9"/>
  <c r="H23" i="9" s="1"/>
  <c r="F22" i="9"/>
  <c r="G21" i="9"/>
  <c r="H21" i="9" s="1"/>
  <c r="G17" i="9"/>
  <c r="H17" i="9"/>
  <c r="G14" i="9"/>
  <c r="H14" i="9"/>
  <c r="G13" i="9"/>
  <c r="F12" i="9"/>
  <c r="G4" i="9"/>
  <c r="H4" i="9"/>
  <c r="G12" i="9"/>
  <c r="G17" i="8"/>
  <c r="H17" i="8" s="1"/>
  <c r="G18" i="8"/>
  <c r="H18" i="8" s="1"/>
  <c r="G21" i="8"/>
  <c r="H21" i="8" s="1"/>
  <c r="G20" i="8"/>
  <c r="G19" i="8"/>
  <c r="H19" i="8" s="1"/>
  <c r="G34" i="8"/>
  <c r="H34" i="8" s="1"/>
  <c r="G42" i="8"/>
  <c r="H42" i="8"/>
  <c r="G41" i="8"/>
  <c r="H41" i="8" s="1"/>
  <c r="F64" i="8"/>
  <c r="G57" i="8"/>
  <c r="H57" i="8" s="1"/>
  <c r="F56" i="8"/>
  <c r="F66" i="8" s="1"/>
  <c r="G55" i="8"/>
  <c r="H55" i="8" s="1"/>
  <c r="G54" i="8"/>
  <c r="G53" i="8"/>
  <c r="H53" i="8" s="1"/>
  <c r="G52" i="8"/>
  <c r="H52" i="8" s="1"/>
  <c r="G51" i="8"/>
  <c r="H51" i="8" s="1"/>
  <c r="G50" i="8"/>
  <c r="G56" i="8" s="1"/>
  <c r="F49" i="8"/>
  <c r="G48" i="8"/>
  <c r="H48" i="8" s="1"/>
  <c r="G47" i="8"/>
  <c r="H47" i="8" s="1"/>
  <c r="G46" i="8"/>
  <c r="H46" i="8" s="1"/>
  <c r="G45" i="8"/>
  <c r="H45" i="8" s="1"/>
  <c r="G44" i="8"/>
  <c r="H44" i="8" s="1"/>
  <c r="G40" i="8"/>
  <c r="H40" i="8" s="1"/>
  <c r="G39" i="8"/>
  <c r="H39" i="8" s="1"/>
  <c r="G38" i="8"/>
  <c r="H38" i="8" s="1"/>
  <c r="G37" i="8"/>
  <c r="H37" i="8" s="1"/>
  <c r="F36" i="8"/>
  <c r="G35" i="8"/>
  <c r="H35" i="8" s="1"/>
  <c r="G33" i="8"/>
  <c r="H33" i="8"/>
  <c r="G32" i="8"/>
  <c r="H32" i="8"/>
  <c r="G31" i="8"/>
  <c r="H31" i="8" s="1"/>
  <c r="G30" i="8"/>
  <c r="H30" i="8" s="1"/>
  <c r="G29" i="8"/>
  <c r="H29" i="8"/>
  <c r="G27" i="8"/>
  <c r="H27" i="8" s="1"/>
  <c r="G26" i="8"/>
  <c r="H26" i="8"/>
  <c r="G25" i="8"/>
  <c r="G24" i="8"/>
  <c r="H24" i="8" s="1"/>
  <c r="G23" i="8"/>
  <c r="G36" i="8" s="1"/>
  <c r="F22" i="8"/>
  <c r="G16" i="8"/>
  <c r="H16" i="8" s="1"/>
  <c r="G15" i="8"/>
  <c r="H15" i="8"/>
  <c r="G14" i="8"/>
  <c r="H14" i="8" s="1"/>
  <c r="G13" i="8"/>
  <c r="G22" i="8" s="1"/>
  <c r="F12" i="8"/>
  <c r="G4" i="8"/>
  <c r="G12" i="8" s="1"/>
  <c r="G48" i="7"/>
  <c r="H48" i="7" s="1"/>
  <c r="F64" i="7"/>
  <c r="F56" i="7"/>
  <c r="F49" i="7"/>
  <c r="F36" i="7"/>
  <c r="F12" i="7"/>
  <c r="F22" i="7"/>
  <c r="F66" i="7" s="1"/>
  <c r="G57" i="7"/>
  <c r="G55" i="7"/>
  <c r="G56" i="7" s="1"/>
  <c r="G54" i="7"/>
  <c r="H54" i="7" s="1"/>
  <c r="G53" i="7"/>
  <c r="H53" i="7" s="1"/>
  <c r="G52" i="7"/>
  <c r="H52" i="7" s="1"/>
  <c r="G51" i="7"/>
  <c r="H51" i="7" s="1"/>
  <c r="G50" i="7"/>
  <c r="G47" i="7"/>
  <c r="H47" i="7" s="1"/>
  <c r="G46" i="7"/>
  <c r="H46" i="7" s="1"/>
  <c r="G45" i="7"/>
  <c r="H45" i="7" s="1"/>
  <c r="G44" i="7"/>
  <c r="H44" i="7" s="1"/>
  <c r="G43" i="7"/>
  <c r="H43" i="7"/>
  <c r="G42" i="7"/>
  <c r="G41" i="7"/>
  <c r="H41" i="7"/>
  <c r="G40" i="7"/>
  <c r="H40" i="7"/>
  <c r="G39" i="7"/>
  <c r="H39" i="7" s="1"/>
  <c r="G38" i="7"/>
  <c r="G37" i="7"/>
  <c r="G49" i="7" s="1"/>
  <c r="G35" i="7"/>
  <c r="H35" i="7" s="1"/>
  <c r="G34" i="7"/>
  <c r="H34" i="7"/>
  <c r="G33" i="7"/>
  <c r="H33" i="7"/>
  <c r="G32" i="7"/>
  <c r="H32" i="7" s="1"/>
  <c r="G31" i="7"/>
  <c r="G30" i="7"/>
  <c r="H30" i="7" s="1"/>
  <c r="G29" i="7"/>
  <c r="H29" i="7"/>
  <c r="G27" i="7"/>
  <c r="H27" i="7" s="1"/>
  <c r="G26" i="7"/>
  <c r="H26" i="7" s="1"/>
  <c r="G25" i="7"/>
  <c r="G24" i="7"/>
  <c r="H24" i="7" s="1"/>
  <c r="G23" i="7"/>
  <c r="G36" i="7" s="1"/>
  <c r="G17" i="7"/>
  <c r="H17" i="7" s="1"/>
  <c r="G16" i="7"/>
  <c r="H16" i="7" s="1"/>
  <c r="G15" i="7"/>
  <c r="H15" i="7" s="1"/>
  <c r="G14" i="7"/>
  <c r="H14" i="7" s="1"/>
  <c r="G13" i="7"/>
  <c r="H13" i="7" s="1"/>
  <c r="G4" i="7"/>
  <c r="H4" i="7"/>
  <c r="G52" i="6"/>
  <c r="H52" i="6" s="1"/>
  <c r="G51" i="6"/>
  <c r="H51" i="6" s="1"/>
  <c r="G50" i="6"/>
  <c r="H50" i="6" s="1"/>
  <c r="G47" i="6"/>
  <c r="H47" i="6" s="1"/>
  <c r="G46" i="6"/>
  <c r="H46" i="6"/>
  <c r="G45" i="6"/>
  <c r="H45" i="6" s="1"/>
  <c r="G44" i="6"/>
  <c r="H44" i="6" s="1"/>
  <c r="G43" i="6"/>
  <c r="H43" i="6" s="1"/>
  <c r="G42" i="6"/>
  <c r="G41" i="6"/>
  <c r="H41" i="6" s="1"/>
  <c r="G40" i="6"/>
  <c r="G49" i="6" s="1"/>
  <c r="G39" i="6"/>
  <c r="H39" i="6"/>
  <c r="G38" i="6"/>
  <c r="G37" i="6"/>
  <c r="H37" i="6" s="1"/>
  <c r="G48" i="6"/>
  <c r="H48" i="6" s="1"/>
  <c r="H38" i="6"/>
  <c r="G57" i="6"/>
  <c r="G64" i="6" s="1"/>
  <c r="G55" i="6"/>
  <c r="H55" i="6" s="1"/>
  <c r="G54" i="6"/>
  <c r="H54" i="6" s="1"/>
  <c r="G53" i="6"/>
  <c r="H53" i="6" s="1"/>
  <c r="G35" i="6"/>
  <c r="H35" i="6" s="1"/>
  <c r="G34" i="6"/>
  <c r="H34" i="6"/>
  <c r="G33" i="6"/>
  <c r="H33" i="6" s="1"/>
  <c r="G32" i="6"/>
  <c r="H32" i="6" s="1"/>
  <c r="G31" i="6"/>
  <c r="G36" i="6" s="1"/>
  <c r="G30" i="6"/>
  <c r="H30" i="6" s="1"/>
  <c r="G29" i="6"/>
  <c r="H29" i="6"/>
  <c r="G28" i="6"/>
  <c r="H28" i="6" s="1"/>
  <c r="G27" i="6"/>
  <c r="H27" i="6" s="1"/>
  <c r="G26" i="6"/>
  <c r="H26" i="6"/>
  <c r="G25" i="6"/>
  <c r="H25" i="6"/>
  <c r="G24" i="6"/>
  <c r="G23" i="6"/>
  <c r="H23" i="6" s="1"/>
  <c r="G21" i="6"/>
  <c r="H21" i="6" s="1"/>
  <c r="G20" i="6"/>
  <c r="H20" i="6"/>
  <c r="G19" i="6"/>
  <c r="H19" i="6"/>
  <c r="G18" i="6"/>
  <c r="H18" i="6" s="1"/>
  <c r="G17" i="6"/>
  <c r="H17" i="6" s="1"/>
  <c r="G16" i="6"/>
  <c r="H16" i="6" s="1"/>
  <c r="G15" i="6"/>
  <c r="H15" i="6" s="1"/>
  <c r="G14" i="6"/>
  <c r="G13" i="6"/>
  <c r="H13" i="6" s="1"/>
  <c r="G4" i="6"/>
  <c r="G37" i="5"/>
  <c r="H37" i="5" s="1"/>
  <c r="G27" i="5"/>
  <c r="H27" i="5" s="1"/>
  <c r="G26" i="5"/>
  <c r="H26" i="5" s="1"/>
  <c r="G25" i="5"/>
  <c r="G20" i="5"/>
  <c r="H20" i="5" s="1"/>
  <c r="G19" i="5"/>
  <c r="H19" i="5" s="1"/>
  <c r="G18" i="5"/>
  <c r="G22" i="5" s="1"/>
  <c r="G50" i="5"/>
  <c r="H50" i="5" s="1"/>
  <c r="F63" i="5"/>
  <c r="F56" i="5"/>
  <c r="F49" i="5"/>
  <c r="F36" i="5"/>
  <c r="F22" i="5"/>
  <c r="F12" i="5"/>
  <c r="F65" i="5"/>
  <c r="G62" i="5"/>
  <c r="H62" i="5"/>
  <c r="G61" i="5"/>
  <c r="H61" i="5"/>
  <c r="G60" i="5"/>
  <c r="H60" i="5" s="1"/>
  <c r="G59" i="5"/>
  <c r="H59" i="5" s="1"/>
  <c r="G58" i="5"/>
  <c r="H58" i="5" s="1"/>
  <c r="G57" i="5"/>
  <c r="G63" i="5"/>
  <c r="G55" i="5"/>
  <c r="G54" i="5"/>
  <c r="H54" i="5"/>
  <c r="G53" i="5"/>
  <c r="H53" i="5" s="1"/>
  <c r="G52" i="5"/>
  <c r="H52" i="5" s="1"/>
  <c r="G48" i="5"/>
  <c r="G47" i="5"/>
  <c r="H47" i="5"/>
  <c r="G46" i="5"/>
  <c r="H46" i="5" s="1"/>
  <c r="G41" i="5"/>
  <c r="H41" i="5" s="1"/>
  <c r="G40" i="5"/>
  <c r="H40" i="5" s="1"/>
  <c r="G39" i="5"/>
  <c r="H39" i="5"/>
  <c r="G35" i="5"/>
  <c r="H35" i="5"/>
  <c r="G34" i="5"/>
  <c r="H34" i="5"/>
  <c r="G33" i="5"/>
  <c r="H33" i="5" s="1"/>
  <c r="G32" i="5"/>
  <c r="H32" i="5" s="1"/>
  <c r="G31" i="5"/>
  <c r="H31" i="5" s="1"/>
  <c r="G30" i="5"/>
  <c r="H30" i="5"/>
  <c r="G29" i="5"/>
  <c r="H29" i="5"/>
  <c r="G28" i="5"/>
  <c r="H28" i="5"/>
  <c r="G24" i="5"/>
  <c r="H24" i="5" s="1"/>
  <c r="G23" i="5"/>
  <c r="G36" i="5" s="1"/>
  <c r="G21" i="5"/>
  <c r="G17" i="5"/>
  <c r="H17" i="5" s="1"/>
  <c r="G16" i="5"/>
  <c r="H16" i="5" s="1"/>
  <c r="G15" i="5"/>
  <c r="H15" i="5" s="1"/>
  <c r="G14" i="5"/>
  <c r="H14" i="5" s="1"/>
  <c r="G13" i="5"/>
  <c r="H13" i="5"/>
  <c r="G4" i="5"/>
  <c r="G12" i="5"/>
  <c r="G27" i="4"/>
  <c r="H27" i="4" s="1"/>
  <c r="G21" i="4"/>
  <c r="H21" i="4" s="1"/>
  <c r="G18" i="4"/>
  <c r="H18" i="4" s="1"/>
  <c r="G17" i="4"/>
  <c r="H17" i="4" s="1"/>
  <c r="G25" i="4"/>
  <c r="H25" i="4"/>
  <c r="G42" i="4"/>
  <c r="H42" i="4"/>
  <c r="G57" i="4"/>
  <c r="G63" i="4" s="1"/>
  <c r="G56" i="4"/>
  <c r="G37" i="4"/>
  <c r="H37" i="4" s="1"/>
  <c r="G38" i="4"/>
  <c r="G39" i="4"/>
  <c r="H39" i="4" s="1"/>
  <c r="G40" i="4"/>
  <c r="H40" i="4"/>
  <c r="G41" i="4"/>
  <c r="H41" i="4"/>
  <c r="G43" i="4"/>
  <c r="G44" i="4"/>
  <c r="H44" i="4"/>
  <c r="G45" i="4"/>
  <c r="H45" i="4" s="1"/>
  <c r="G46" i="4"/>
  <c r="G47" i="4"/>
  <c r="H47" i="4" s="1"/>
  <c r="G48" i="4"/>
  <c r="G23" i="4"/>
  <c r="H23" i="4" s="1"/>
  <c r="G24" i="4"/>
  <c r="G28" i="4"/>
  <c r="H28" i="4" s="1"/>
  <c r="G29" i="4"/>
  <c r="H29" i="4" s="1"/>
  <c r="G30" i="4"/>
  <c r="G31" i="4"/>
  <c r="G32" i="4"/>
  <c r="H32" i="4" s="1"/>
  <c r="G33" i="4"/>
  <c r="H33" i="4" s="1"/>
  <c r="G34" i="4"/>
  <c r="G35" i="4"/>
  <c r="H35" i="4" s="1"/>
  <c r="G13" i="4"/>
  <c r="G14" i="4"/>
  <c r="G22" i="4" s="1"/>
  <c r="G15" i="4"/>
  <c r="H15" i="4" s="1"/>
  <c r="G16" i="4"/>
  <c r="H16" i="4" s="1"/>
  <c r="G4" i="4"/>
  <c r="G12" i="4" s="1"/>
  <c r="G62" i="4"/>
  <c r="H62" i="4"/>
  <c r="G61" i="4"/>
  <c r="H61" i="4" s="1"/>
  <c r="G60" i="4"/>
  <c r="H60" i="4" s="1"/>
  <c r="G59" i="4"/>
  <c r="H59" i="4" s="1"/>
  <c r="G58" i="4"/>
  <c r="H58" i="4" s="1"/>
  <c r="H46" i="4"/>
  <c r="H43" i="4"/>
  <c r="H38" i="4"/>
  <c r="H34" i="4"/>
  <c r="H31" i="4"/>
  <c r="H30" i="4"/>
  <c r="H24" i="4"/>
  <c r="H13" i="4"/>
  <c r="F63" i="3"/>
  <c r="F56" i="3"/>
  <c r="F49" i="3"/>
  <c r="F36" i="3"/>
  <c r="F65" i="3" s="1"/>
  <c r="F22" i="3"/>
  <c r="F12" i="3"/>
  <c r="G62" i="3"/>
  <c r="H62" i="3" s="1"/>
  <c r="G61" i="3"/>
  <c r="H61" i="3" s="1"/>
  <c r="G60" i="3"/>
  <c r="H60" i="3"/>
  <c r="G59" i="3"/>
  <c r="H59" i="3" s="1"/>
  <c r="G58" i="3"/>
  <c r="H58" i="3"/>
  <c r="G57" i="3"/>
  <c r="H57" i="3"/>
  <c r="G55" i="3"/>
  <c r="H55" i="3" s="1"/>
  <c r="G54" i="3"/>
  <c r="H54" i="3" s="1"/>
  <c r="G53" i="3"/>
  <c r="H53" i="3" s="1"/>
  <c r="G52" i="3"/>
  <c r="H52" i="3" s="1"/>
  <c r="G51" i="3"/>
  <c r="G56" i="3"/>
  <c r="G50" i="3"/>
  <c r="H50" i="3"/>
  <c r="G48" i="3"/>
  <c r="H48" i="3" s="1"/>
  <c r="G47" i="3"/>
  <c r="H47" i="3" s="1"/>
  <c r="G46" i="3"/>
  <c r="H46" i="3" s="1"/>
  <c r="G45" i="3"/>
  <c r="H45" i="3" s="1"/>
  <c r="G44" i="3"/>
  <c r="H44" i="3"/>
  <c r="G43" i="3"/>
  <c r="H43" i="3"/>
  <c r="G42" i="3"/>
  <c r="G41" i="3"/>
  <c r="H41" i="3" s="1"/>
  <c r="G40" i="3"/>
  <c r="H40" i="3" s="1"/>
  <c r="G39" i="3"/>
  <c r="H39" i="3"/>
  <c r="G38" i="3"/>
  <c r="H38" i="3"/>
  <c r="G37" i="3"/>
  <c r="G49" i="3" s="1"/>
  <c r="G35" i="3"/>
  <c r="H35" i="3" s="1"/>
  <c r="G34" i="3"/>
  <c r="H34" i="3" s="1"/>
  <c r="G33" i="3"/>
  <c r="H33" i="3" s="1"/>
  <c r="G32" i="3"/>
  <c r="H32" i="3"/>
  <c r="G31" i="3"/>
  <c r="H31" i="3"/>
  <c r="G30" i="3"/>
  <c r="H30" i="3" s="1"/>
  <c r="G29" i="3"/>
  <c r="H29" i="3" s="1"/>
  <c r="G28" i="3"/>
  <c r="H28" i="3" s="1"/>
  <c r="G27" i="3"/>
  <c r="H27" i="3" s="1"/>
  <c r="G26" i="3"/>
  <c r="H26" i="3"/>
  <c r="G25" i="3"/>
  <c r="G24" i="3"/>
  <c r="G23" i="3"/>
  <c r="G36" i="3" s="1"/>
  <c r="G20" i="3"/>
  <c r="H20" i="3" s="1"/>
  <c r="G19" i="3"/>
  <c r="H19" i="3" s="1"/>
  <c r="G17" i="3"/>
  <c r="H17" i="3" s="1"/>
  <c r="G16" i="3"/>
  <c r="H16" i="3"/>
  <c r="G15" i="3"/>
  <c r="H15" i="3" s="1"/>
  <c r="G14" i="3"/>
  <c r="H14" i="3" s="1"/>
  <c r="G13" i="3"/>
  <c r="H13" i="3" s="1"/>
  <c r="G4" i="3"/>
  <c r="H4" i="3" s="1"/>
  <c r="G57" i="2"/>
  <c r="H57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/>
  <c r="G35" i="2"/>
  <c r="H35" i="2" s="1"/>
  <c r="G34" i="2"/>
  <c r="H34" i="2"/>
  <c r="G33" i="2"/>
  <c r="H33" i="2"/>
  <c r="G32" i="2"/>
  <c r="H32" i="2" s="1"/>
  <c r="G31" i="2"/>
  <c r="H31" i="2"/>
  <c r="G30" i="2"/>
  <c r="H30" i="2" s="1"/>
  <c r="G29" i="2"/>
  <c r="H29" i="2" s="1"/>
  <c r="G28" i="2"/>
  <c r="H28" i="2"/>
  <c r="G27" i="2"/>
  <c r="H27" i="2"/>
  <c r="G26" i="2"/>
  <c r="H26" i="2" s="1"/>
  <c r="G25" i="2"/>
  <c r="G24" i="2"/>
  <c r="H24" i="2" s="1"/>
  <c r="G23" i="2"/>
  <c r="G36" i="2" s="1"/>
  <c r="G21" i="2"/>
  <c r="H21" i="2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22" i="2"/>
  <c r="G13" i="2"/>
  <c r="G4" i="2"/>
  <c r="H4" i="2" s="1"/>
  <c r="G12" i="2"/>
  <c r="G62" i="2"/>
  <c r="G61" i="2"/>
  <c r="G60" i="2"/>
  <c r="G59" i="2"/>
  <c r="G58" i="2"/>
  <c r="F63" i="2"/>
  <c r="F65" i="2" s="1"/>
  <c r="F56" i="2"/>
  <c r="F49" i="2"/>
  <c r="F36" i="2"/>
  <c r="F22" i="2"/>
  <c r="F12" i="2"/>
  <c r="H13" i="2"/>
  <c r="G63" i="3"/>
  <c r="H4" i="5"/>
  <c r="H14" i="6"/>
  <c r="H38" i="7"/>
  <c r="H23" i="7"/>
  <c r="G49" i="8"/>
  <c r="H23" i="8"/>
  <c r="H13" i="9"/>
  <c r="H37" i="9"/>
  <c r="H57" i="9"/>
  <c r="H13" i="10"/>
  <c r="G64" i="10"/>
  <c r="H23" i="10"/>
  <c r="H4" i="6"/>
  <c r="G12" i="6"/>
  <c r="H24" i="3"/>
  <c r="H24" i="6"/>
  <c r="G64" i="7"/>
  <c r="H57" i="7"/>
  <c r="H37" i="12"/>
  <c r="G22" i="9"/>
  <c r="G63" i="2"/>
  <c r="G12" i="10"/>
  <c r="H4" i="8"/>
  <c r="H57" i="5"/>
  <c r="G12" i="3"/>
  <c r="H4" i="4"/>
  <c r="H57" i="4"/>
  <c r="H46" i="12"/>
  <c r="H23" i="12"/>
  <c r="F66" i="12"/>
  <c r="G64" i="12"/>
  <c r="G49" i="13"/>
  <c r="H13" i="13"/>
  <c r="H38" i="13"/>
  <c r="H52" i="13"/>
  <c r="H4" i="13"/>
  <c r="H57" i="13"/>
  <c r="H13" i="11"/>
  <c r="H38" i="11"/>
  <c r="H52" i="11"/>
  <c r="H57" i="11"/>
  <c r="H39" i="14"/>
  <c r="G56" i="14"/>
  <c r="H14" i="14"/>
  <c r="H57" i="14"/>
  <c r="H4" i="17"/>
  <c r="H57" i="6"/>
  <c r="H51" i="3"/>
  <c r="H37" i="3"/>
  <c r="G49" i="4"/>
  <c r="G12" i="7"/>
  <c r="H23" i="2"/>
  <c r="G49" i="5"/>
  <c r="G56" i="11"/>
  <c r="H13" i="17"/>
  <c r="G60" i="17"/>
  <c r="H61" i="17"/>
  <c r="G67" i="23" l="1"/>
  <c r="G70" i="22"/>
  <c r="H37" i="11"/>
  <c r="G49" i="11"/>
  <c r="G66" i="11"/>
  <c r="G66" i="7"/>
  <c r="G66" i="9"/>
  <c r="G65" i="3"/>
  <c r="H4" i="11"/>
  <c r="G22" i="13"/>
  <c r="G22" i="3"/>
  <c r="H23" i="3"/>
  <c r="H23" i="5"/>
  <c r="H18" i="5"/>
  <c r="G22" i="7"/>
  <c r="H13" i="8"/>
  <c r="G64" i="8"/>
  <c r="G66" i="8" s="1"/>
  <c r="H42" i="9"/>
  <c r="H13" i="12"/>
  <c r="H30" i="13"/>
  <c r="G12" i="14"/>
  <c r="H42" i="17"/>
  <c r="H61" i="18"/>
  <c r="H61" i="20"/>
  <c r="G60" i="20"/>
  <c r="G12" i="12"/>
  <c r="G56" i="12"/>
  <c r="G66" i="12" s="1"/>
  <c r="G49" i="10"/>
  <c r="G56" i="13"/>
  <c r="G66" i="13" s="1"/>
  <c r="H25" i="20"/>
  <c r="H37" i="14"/>
  <c r="G22" i="6"/>
  <c r="G36" i="10"/>
  <c r="G60" i="18"/>
  <c r="G70" i="18" s="1"/>
  <c r="G56" i="5"/>
  <c r="G65" i="5" s="1"/>
  <c r="G36" i="14"/>
  <c r="G66" i="14" s="1"/>
  <c r="H37" i="7"/>
  <c r="G23" i="20"/>
  <c r="G70" i="20" s="1"/>
  <c r="G36" i="11"/>
  <c r="G36" i="4"/>
  <c r="G65" i="4" s="1"/>
  <c r="G49" i="2"/>
  <c r="H14" i="4"/>
  <c r="G33" i="17"/>
  <c r="G70" i="17" s="1"/>
  <c r="G56" i="6"/>
  <c r="G66" i="6" s="1"/>
  <c r="H36" i="18"/>
  <c r="G56" i="10"/>
  <c r="H16" i="18"/>
  <c r="G56" i="9"/>
  <c r="G56" i="2"/>
  <c r="G41" i="21"/>
  <c r="G60" i="21"/>
  <c r="G23" i="21"/>
  <c r="G33" i="21"/>
  <c r="H24" i="21"/>
  <c r="H61" i="21"/>
  <c r="G53" i="21"/>
  <c r="H13" i="21"/>
  <c r="H35" i="21"/>
  <c r="H4" i="21"/>
  <c r="G65" i="2" l="1"/>
  <c r="G66" i="10"/>
  <c r="G70" i="21"/>
</calcChain>
</file>

<file path=xl/sharedStrings.xml><?xml version="1.0" encoding="utf-8"?>
<sst xmlns="http://schemas.openxmlformats.org/spreadsheetml/2006/main" count="3069" uniqueCount="298">
  <si>
    <t>区分</t>
  </si>
  <si>
    <t>ｺｰﾄﾞ</t>
  </si>
  <si>
    <t>第Ⅰ</t>
  </si>
  <si>
    <t>第Ⅱ</t>
  </si>
  <si>
    <t>第Ⅲ</t>
  </si>
  <si>
    <t>遠隔操作，ロボット，画像工学</t>
  </si>
  <si>
    <t>第Ⅳ</t>
  </si>
  <si>
    <t>計量管理，保障措置技術</t>
  </si>
  <si>
    <t>第Ⅵ</t>
  </si>
  <si>
    <t>放射線の医学・生物学への応用（核医学，生物影響を含む）</t>
  </si>
  <si>
    <t>放射線（能）測定，線量計測</t>
  </si>
  <si>
    <t>放射線管理</t>
  </si>
  <si>
    <t>環境放射能</t>
  </si>
  <si>
    <t>線量評価・環境安全評価（気象，地球環境を含む）</t>
  </si>
  <si>
    <t>放射線防護の理念と基準</t>
  </si>
  <si>
    <t>専 門 分 野</t>
    <phoneticPr fontId="1"/>
  </si>
  <si>
    <t>総　論</t>
    <rPh sb="2" eb="3">
      <t>ロン</t>
    </rPh>
    <phoneticPr fontId="1"/>
  </si>
  <si>
    <t>放射線工学と</t>
    <rPh sb="0" eb="3">
      <t>ホウシャセン</t>
    </rPh>
    <rPh sb="3" eb="5">
      <t>コウガク</t>
    </rPh>
    <phoneticPr fontId="1"/>
  </si>
  <si>
    <t>加速器・ビーム科学</t>
    <rPh sb="0" eb="3">
      <t>カソクキ</t>
    </rPh>
    <rPh sb="7" eb="9">
      <t>カガク</t>
    </rPh>
    <phoneticPr fontId="1"/>
  </si>
  <si>
    <t>核 分 裂 工 学</t>
    <rPh sb="2" eb="3">
      <t>ブン</t>
    </rPh>
    <rPh sb="4" eb="5">
      <t>ザキ</t>
    </rPh>
    <rPh sb="6" eb="7">
      <t>タクミ</t>
    </rPh>
    <rPh sb="8" eb="9">
      <t>ガク</t>
    </rPh>
    <phoneticPr fontId="1"/>
  </si>
  <si>
    <t>核燃料サイクルと材料</t>
    <rPh sb="1" eb="3">
      <t>ネンリョウ</t>
    </rPh>
    <rPh sb="8" eb="10">
      <t>ザイリョウ</t>
    </rPh>
    <phoneticPr fontId="1"/>
  </si>
  <si>
    <t>保健物理と</t>
    <rPh sb="0" eb="2">
      <t>ホケン</t>
    </rPh>
    <rPh sb="2" eb="4">
      <t>ブツリ</t>
    </rPh>
    <phoneticPr fontId="1"/>
  </si>
  <si>
    <t>環境科学</t>
    <rPh sb="0" eb="2">
      <t>カンキョウ</t>
    </rPh>
    <rPh sb="2" eb="4">
      <t>カガク</t>
    </rPh>
    <phoneticPr fontId="1"/>
  </si>
  <si>
    <t>計算科学技術</t>
    <rPh sb="0" eb="2">
      <t>ケイサン</t>
    </rPh>
    <rPh sb="2" eb="4">
      <t>カガク</t>
    </rPh>
    <rPh sb="4" eb="6">
      <t>ギジュツ</t>
    </rPh>
    <phoneticPr fontId="1"/>
  </si>
  <si>
    <t>エネルギー，環境，長期ビジョン</t>
    <phoneticPr fontId="1"/>
  </si>
  <si>
    <t>原子力の法工学と政治学</t>
  </si>
  <si>
    <t>原子力の品質保証と安全文化</t>
  </si>
  <si>
    <t>原子力の経済学</t>
  </si>
  <si>
    <t>パブリック・アウトリーチと社会意識</t>
  </si>
  <si>
    <t>エネルギー・原子力教育と人材育成</t>
  </si>
  <si>
    <t>原子力の倫理・社会科学</t>
  </si>
  <si>
    <t>核不拡散，保障措置</t>
    <rPh sb="0" eb="1">
      <t>カク</t>
    </rPh>
    <phoneticPr fontId="1"/>
  </si>
  <si>
    <t>小　計</t>
  </si>
  <si>
    <t>核融合工学</t>
    <rPh sb="0" eb="3">
      <t>カクユウゴウ</t>
    </rPh>
    <rPh sb="3" eb="5">
      <t>コウガク</t>
    </rPh>
    <phoneticPr fontId="1"/>
  </si>
  <si>
    <t>合　計</t>
  </si>
  <si>
    <t>「2012年春の年会」口頭発表の質疑応答数</t>
    <rPh sb="5" eb="6">
      <t>ネン</t>
    </rPh>
    <rPh sb="6" eb="7">
      <t>ハル</t>
    </rPh>
    <rPh sb="8" eb="10">
      <t>ネンカイ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</si>
  <si>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発表件数</t>
    <rPh sb="0" eb="2">
      <t>ハッピョウ</t>
    </rPh>
    <rPh sb="2" eb="4">
      <t>ケンスウ</t>
    </rPh>
    <phoneticPr fontId="1"/>
  </si>
  <si>
    <t>質疑応答数</t>
    <rPh sb="0" eb="2">
      <t>シツギ</t>
    </rPh>
    <rPh sb="2" eb="4">
      <t>オウトウ</t>
    </rPh>
    <rPh sb="4" eb="5">
      <t>スウ</t>
    </rPh>
    <phoneticPr fontId="1"/>
  </si>
  <si>
    <t>原子核物理，核データ，核反応工学</t>
    <phoneticPr fontId="1"/>
  </si>
  <si>
    <t>放射線挙動，遮蔽工学</t>
    <phoneticPr fontId="1"/>
  </si>
  <si>
    <t>放射線物理，放射線計測</t>
    <phoneticPr fontId="1"/>
  </si>
  <si>
    <t>加速器・ビーム加速技術</t>
    <phoneticPr fontId="1"/>
  </si>
  <si>
    <t>ビーム利用・ターゲット</t>
    <phoneticPr fontId="1"/>
  </si>
  <si>
    <t>ビーム計測</t>
    <phoneticPr fontId="1"/>
  </si>
  <si>
    <t>204/206セッション</t>
    <phoneticPr fontId="1"/>
  </si>
  <si>
    <t>放射光，レーザー</t>
    <phoneticPr fontId="1"/>
  </si>
  <si>
    <t>医療用原子炉・加速器</t>
    <phoneticPr fontId="1"/>
  </si>
  <si>
    <t>中性子源・中性子工学</t>
    <phoneticPr fontId="1"/>
  </si>
  <si>
    <t>炉物理，核データ，臨界安全</t>
    <phoneticPr fontId="1"/>
  </si>
  <si>
    <t>新型炉，核設計，核変換技術</t>
    <phoneticPr fontId="1"/>
  </si>
  <si>
    <t>研究炉，中性子応用</t>
    <phoneticPr fontId="1"/>
  </si>
  <si>
    <t>核燃料サイクルと炉型戦略</t>
    <phoneticPr fontId="1"/>
  </si>
  <si>
    <t>301/304セッション</t>
    <phoneticPr fontId="1"/>
  </si>
  <si>
    <t>原子炉計測，計装システム，原子炉制御</t>
    <phoneticPr fontId="1"/>
  </si>
  <si>
    <t>伝熱・流動（エネルギー変換・輸送・貯蔵を含む）</t>
    <phoneticPr fontId="1"/>
  </si>
  <si>
    <t>原子力システム設計，ヒューマンマシンシステム，高度情報処理</t>
    <phoneticPr fontId="1"/>
  </si>
  <si>
    <t>原子炉機器，輸送容器・貯蔵設備の設計と製造</t>
    <phoneticPr fontId="1"/>
  </si>
  <si>
    <t>原子炉の運転管理と点検保守</t>
    <phoneticPr fontId="1"/>
  </si>
  <si>
    <t>原子炉設計，原子力発電所の建設と検査，耐震性，原子力船</t>
    <phoneticPr fontId="1"/>
  </si>
  <si>
    <t>原子力安全工学（原子力施設・設備，PSAを含む）</t>
    <phoneticPr fontId="1"/>
  </si>
  <si>
    <t>基礎物性</t>
    <phoneticPr fontId="1"/>
  </si>
  <si>
    <t>核燃料</t>
    <phoneticPr fontId="1"/>
  </si>
  <si>
    <t>炉材料</t>
    <phoneticPr fontId="1"/>
  </si>
  <si>
    <t>照射挙動，照射技術</t>
    <phoneticPr fontId="1"/>
  </si>
  <si>
    <t>原子炉化学，放射線化学，腐食化学，除染</t>
    <phoneticPr fontId="1"/>
  </si>
  <si>
    <t>同位体分離，同位体応用，ウラン濃縮</t>
    <phoneticPr fontId="1"/>
  </si>
  <si>
    <t>核化学，放射化学，分析化学，アクチノイドの化学</t>
    <phoneticPr fontId="1"/>
  </si>
  <si>
    <t>燃料再処理</t>
    <phoneticPr fontId="1"/>
  </si>
  <si>
    <t>放射性廃棄物処理</t>
    <phoneticPr fontId="1"/>
  </si>
  <si>
    <t>放射性廃棄物処分と環境</t>
    <phoneticPr fontId="1"/>
  </si>
  <si>
    <t>原子力施設の廃止措置技術</t>
    <phoneticPr fontId="1"/>
  </si>
  <si>
    <t>第Ⅴ</t>
    <phoneticPr fontId="1"/>
  </si>
  <si>
    <t>プラズマ工学（慣性核融合を含む）</t>
    <phoneticPr fontId="1"/>
  </si>
  <si>
    <t>501/505/506セッション</t>
    <phoneticPr fontId="1"/>
  </si>
  <si>
    <t>核融合炉材料工学（炉材料，ブランケット，照射挙動）</t>
    <phoneticPr fontId="1"/>
  </si>
  <si>
    <t>トリチウム工学（燃料回収・精製，計測，同位体効果，安全取扱い）</t>
    <phoneticPr fontId="1"/>
  </si>
  <si>
    <t>核融合機器工学（第1壁，ダイバータ，マグネット等）</t>
    <phoneticPr fontId="1"/>
  </si>
  <si>
    <t>核融合中性子工学</t>
    <phoneticPr fontId="1"/>
  </si>
  <si>
    <t>核融合炉システム・設計・応用</t>
    <phoneticPr fontId="1"/>
  </si>
  <si>
    <t>205/206セッション</t>
    <phoneticPr fontId="1"/>
  </si>
  <si>
    <t>208/209セッション</t>
    <phoneticPr fontId="1"/>
  </si>
  <si>
    <t>発表1件あたりの質疑応答数</t>
    <rPh sb="0" eb="2">
      <t>ハッピョウ</t>
    </rPh>
    <rPh sb="3" eb="4">
      <t>ケン</t>
    </rPh>
    <rPh sb="8" eb="10">
      <t>シツギ</t>
    </rPh>
    <rPh sb="10" eb="12">
      <t>オウトウ</t>
    </rPh>
    <rPh sb="12" eb="13">
      <t>スウ</t>
    </rPh>
    <phoneticPr fontId="1"/>
  </si>
  <si>
    <t>「2012年秋の大会」口頭発表の質疑応答数</t>
    <rPh sb="5" eb="6">
      <t>ネン</t>
    </rPh>
    <rPh sb="6" eb="7">
      <t>アキ</t>
    </rPh>
    <rPh sb="8" eb="10">
      <t>タイカイ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</si>
  <si>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「2013年春の年会」口頭発表の質疑応答数</t>
    <rPh sb="5" eb="6">
      <t>ネン</t>
    </rPh>
    <rPh sb="6" eb="7">
      <t>ハル</t>
    </rPh>
    <rPh sb="8" eb="10">
      <t>ネンカイ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</si>
  <si>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303/304セッション</t>
    <phoneticPr fontId="1"/>
  </si>
  <si>
    <t>305/306セッション</t>
    <phoneticPr fontId="1"/>
  </si>
  <si>
    <t>206/207/208セッション</t>
    <phoneticPr fontId="1"/>
  </si>
  <si>
    <t>「2013年秋の大会」口頭発表の質疑応答数</t>
    <rPh sb="5" eb="6">
      <t>ネン</t>
    </rPh>
    <rPh sb="6" eb="7">
      <t>アキ</t>
    </rPh>
    <rPh sb="8" eb="10">
      <t>タイカイ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</si>
  <si>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205/208セッション</t>
    <phoneticPr fontId="1"/>
  </si>
  <si>
    <t>204/207セッション</t>
    <phoneticPr fontId="1"/>
  </si>
  <si>
    <t>204/205セッション</t>
    <phoneticPr fontId="1"/>
  </si>
  <si>
    <t>302/304セッション</t>
    <phoneticPr fontId="1"/>
  </si>
  <si>
    <t>不明</t>
    <rPh sb="0" eb="2">
      <t>フメイ</t>
    </rPh>
    <phoneticPr fontId="1"/>
  </si>
  <si>
    <t>コード</t>
    <phoneticPr fontId="1"/>
  </si>
  <si>
    <t>101-1</t>
  </si>
  <si>
    <t>エネルギーセキュリティと環境・社会情勢</t>
  </si>
  <si>
    <t>101-2</t>
  </si>
  <si>
    <t>原子力の法工学と政治学および地域社会</t>
  </si>
  <si>
    <t>101-3</t>
  </si>
  <si>
    <t>原子力の安全文化とリスクマネジメント・品質保証</t>
  </si>
  <si>
    <t>101-4</t>
  </si>
  <si>
    <t>101-5</t>
  </si>
  <si>
    <t>対話・コミュニケーションと社会意識</t>
  </si>
  <si>
    <t>101-6</t>
  </si>
  <si>
    <t>101-7</t>
  </si>
  <si>
    <t>原子力の哲学・倫理</t>
  </si>
  <si>
    <t>102-1</t>
  </si>
  <si>
    <t>核不拡散・保障措置・核セキュリティ</t>
  </si>
  <si>
    <t>201-1</t>
  </si>
  <si>
    <t>原子核物理，核データ測定・評価・検証，核反応工学</t>
    <rPh sb="16" eb="18">
      <t>ケンショウ</t>
    </rPh>
    <phoneticPr fontId="1"/>
  </si>
  <si>
    <t>202-1</t>
  </si>
  <si>
    <t>放射線挙動，遮蔽工学</t>
  </si>
  <si>
    <t>202-2</t>
  </si>
  <si>
    <t>放射線物理，放射線計測</t>
  </si>
  <si>
    <t>202-3</t>
  </si>
  <si>
    <t>中性子源・中性子工学</t>
  </si>
  <si>
    <t>203-1</t>
  </si>
  <si>
    <t>加速器・ビーム加速技術</t>
  </si>
  <si>
    <t>203-2</t>
  </si>
  <si>
    <t>ビーム計測</t>
  </si>
  <si>
    <t>203-3</t>
  </si>
  <si>
    <t>ビーム利用・ターゲット</t>
  </si>
  <si>
    <t>203-4</t>
  </si>
  <si>
    <t>放射光，レーザー</t>
  </si>
  <si>
    <t>203-5</t>
  </si>
  <si>
    <t>医療用原子炉・加速器</t>
  </si>
  <si>
    <t>301-1</t>
  </si>
  <si>
    <t>炉物理，核データの利用，臨界安全</t>
  </si>
  <si>
    <t>301-2</t>
  </si>
  <si>
    <t>炉設計と炉型戦略，核変換技術</t>
  </si>
  <si>
    <t>301-3</t>
  </si>
  <si>
    <t>研究炉，中性子応用</t>
  </si>
  <si>
    <t>302-1</t>
  </si>
  <si>
    <t>新型炉システム</t>
  </si>
  <si>
    <t>303-1</t>
  </si>
  <si>
    <t>原子炉計測，計装システム，原子力制御システム</t>
  </si>
  <si>
    <t>303-2</t>
  </si>
  <si>
    <t>303-3</t>
  </si>
  <si>
    <t>ヒューマンマシンシステム，高度情報処理</t>
  </si>
  <si>
    <t>304-1</t>
  </si>
  <si>
    <t>伝熱・流動（エネルギー変換・輸送・貯蔵を含む）</t>
  </si>
  <si>
    <t>305-1</t>
  </si>
  <si>
    <t>原子炉機器，輸送容器・貯蔵設備の設計と製造</t>
  </si>
  <si>
    <t>305-2</t>
  </si>
  <si>
    <t>原子炉の運転管理と点検保守</t>
  </si>
  <si>
    <t>305-3</t>
  </si>
  <si>
    <t>原子炉設計，原子力発電所の建設と検査，耐震性，原子力船</t>
  </si>
  <si>
    <t>306-1</t>
  </si>
  <si>
    <t>原子力安全工学（原子力施設・設備，PSAを含む）</t>
  </si>
  <si>
    <t>307-1</t>
  </si>
  <si>
    <t>計算科学技術</t>
  </si>
  <si>
    <t>401-1</t>
  </si>
  <si>
    <t>基礎物性</t>
  </si>
  <si>
    <t>401-2</t>
  </si>
  <si>
    <t>核燃料とその照射挙動</t>
    <rPh sb="6" eb="8">
      <t>ショウシャ</t>
    </rPh>
    <rPh sb="8" eb="10">
      <t>キョドウ</t>
    </rPh>
    <phoneticPr fontId="1"/>
  </si>
  <si>
    <t>402-1</t>
  </si>
  <si>
    <t>炉材料とその照射挙動</t>
    <rPh sb="6" eb="8">
      <t>ショウシャ</t>
    </rPh>
    <rPh sb="8" eb="10">
      <t>キョドウ</t>
    </rPh>
    <phoneticPr fontId="1"/>
  </si>
  <si>
    <t>402-2</t>
  </si>
  <si>
    <t>照射技術・分析技術</t>
    <rPh sb="2" eb="4">
      <t>ギジュツ</t>
    </rPh>
    <rPh sb="5" eb="7">
      <t>ブンセキ</t>
    </rPh>
    <rPh sb="7" eb="9">
      <t>ギジュツ</t>
    </rPh>
    <phoneticPr fontId="1"/>
  </si>
  <si>
    <t>403-1</t>
  </si>
  <si>
    <t>原子炉化学，放射線化学，腐食化学，水質管理</t>
    <rPh sb="17" eb="19">
      <t>スイシツ</t>
    </rPh>
    <rPh sb="19" eb="21">
      <t>カンリ</t>
    </rPh>
    <phoneticPr fontId="1"/>
  </si>
  <si>
    <t>404-1</t>
  </si>
  <si>
    <t>同位体分離，同位体応用，ウラン濃縮</t>
  </si>
  <si>
    <t>404-2</t>
  </si>
  <si>
    <t>核化学，放射化学，分析化学，アクチノイドの化学</t>
  </si>
  <si>
    <t>404-3</t>
  </si>
  <si>
    <t>燃料再処理</t>
  </si>
  <si>
    <t>405-1</t>
  </si>
  <si>
    <t>放射性廃棄物処理</t>
  </si>
  <si>
    <t>405-2</t>
  </si>
  <si>
    <t>放射性廃棄物処分と環境</t>
  </si>
  <si>
    <t>405-3</t>
  </si>
  <si>
    <t>原子力施設の廃止措置技術</t>
  </si>
  <si>
    <t>406-1</t>
  </si>
  <si>
    <t>601-1</t>
  </si>
  <si>
    <t>601-2</t>
  </si>
  <si>
    <t>601-3</t>
  </si>
  <si>
    <t>601-4</t>
  </si>
  <si>
    <t>601-5</t>
  </si>
  <si>
    <t>601-6</t>
  </si>
  <si>
    <t>601-7</t>
  </si>
  <si>
    <t>環境修復</t>
    <rPh sb="0" eb="2">
      <t>カンキョウ</t>
    </rPh>
    <rPh sb="2" eb="4">
      <t>シュウフク</t>
    </rPh>
    <phoneticPr fontId="1"/>
  </si>
  <si>
    <t>「2014年春の年会」口頭発表の質疑応答数</t>
    <rPh sb="5" eb="6">
      <t>ネン</t>
    </rPh>
    <rPh sb="6" eb="7">
      <t>ハル</t>
    </rPh>
    <rPh sb="8" eb="10">
      <t>ネンカイ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</si>
  <si>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第Ⅴ</t>
    <phoneticPr fontId="1"/>
  </si>
  <si>
    <t>プラズマ工学（慣性核融合を含む）</t>
    <phoneticPr fontId="1"/>
  </si>
  <si>
    <t>核融合炉材料工学（炉材料，ブランケット，照射挙動）</t>
    <phoneticPr fontId="1"/>
  </si>
  <si>
    <t>トリチウム工学（燃料回収・精製，計測，同位体効果，安全取扱い）</t>
    <phoneticPr fontId="1"/>
  </si>
  <si>
    <t>核融合機器工学（第1壁，ダイバータ，マグネット等）</t>
    <phoneticPr fontId="1"/>
  </si>
  <si>
    <t>核融合中性子工学</t>
    <phoneticPr fontId="1"/>
  </si>
  <si>
    <t>核融合炉システム・設計・応用</t>
    <phoneticPr fontId="1"/>
  </si>
  <si>
    <t>203-2/203-4セッション</t>
    <phoneticPr fontId="1"/>
  </si>
  <si>
    <t>203-3/203-5セッション</t>
    <phoneticPr fontId="1"/>
  </si>
  <si>
    <t>202-2/202-3セッション</t>
    <phoneticPr fontId="1"/>
  </si>
  <si>
    <t>「2014年秋の大会」口頭発表の質疑応答数</t>
    <rPh sb="5" eb="6">
      <t>ネン</t>
    </rPh>
    <rPh sb="6" eb="7">
      <t>アキ</t>
    </rPh>
    <rPh sb="8" eb="10">
      <t>タイカイ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</si>
  <si>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203-2/203-4セッション</t>
    <phoneticPr fontId="1"/>
  </si>
  <si>
    <t>203-3/203-5セッション</t>
    <phoneticPr fontId="1"/>
  </si>
  <si>
    <t>303-1/303-2セッション</t>
    <phoneticPr fontId="1"/>
  </si>
  <si>
    <t>101/406-1セッション</t>
    <phoneticPr fontId="1"/>
  </si>
  <si>
    <t>501-1</t>
  </si>
  <si>
    <t>501-2</t>
  </si>
  <si>
    <t>501-3</t>
  </si>
  <si>
    <t>501-4</t>
  </si>
  <si>
    <t>501-5</t>
  </si>
  <si>
    <t>501-6</t>
  </si>
  <si>
    <t>「2015年春の年会」口頭発表の質疑応答数</t>
    <rPh sb="5" eb="6">
      <t>ネン</t>
    </rPh>
    <rPh sb="6" eb="7">
      <t>ハル</t>
    </rPh>
    <rPh sb="8" eb="10">
      <t>ネンカイ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</si>
  <si>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404-1/404-2セッション</t>
    <phoneticPr fontId="1"/>
  </si>
  <si>
    <t>303-1/303-2セッション</t>
    <phoneticPr fontId="1"/>
  </si>
  <si>
    <t>501-4/501-5セッション</t>
    <phoneticPr fontId="1"/>
  </si>
  <si>
    <t>203-1/203-2/203-3セッション</t>
    <phoneticPr fontId="1"/>
  </si>
  <si>
    <t>203-3/203-5セッション</t>
    <phoneticPr fontId="1"/>
  </si>
  <si>
    <t>「2015年秋の大会」口頭発表の質疑応答数</t>
    <rPh sb="5" eb="6">
      <t>ネン</t>
    </rPh>
    <rPh sb="6" eb="7">
      <t>アキ</t>
    </rPh>
    <rPh sb="8" eb="10">
      <t>タイカイ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</si>
  <si>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「2016年春の年会」口頭発表の質疑応答数</t>
    <rPh sb="5" eb="6">
      <t>ネン</t>
    </rPh>
    <rPh sb="6" eb="7">
      <t>ハル</t>
    </rPh>
    <rPh sb="8" eb="10">
      <t>ネンカイ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</si>
  <si>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2016秋</t>
    <rPh sb="4" eb="5">
      <t>アキ</t>
    </rPh>
    <phoneticPr fontId="1"/>
  </si>
  <si>
    <t>核融合炉材料工学（炉材料，ブランケット，照射挙動）</t>
    <phoneticPr fontId="1"/>
  </si>
  <si>
    <t>「2016年秋の大会」口頭発表の質疑応答数</t>
    <rPh sb="5" eb="6">
      <t>ネン</t>
    </rPh>
    <rPh sb="6" eb="7">
      <t>アキ</t>
    </rPh>
    <rPh sb="8" eb="10">
      <t>タイカイ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</si>
  <si>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コード</t>
    <phoneticPr fontId="1"/>
  </si>
  <si>
    <t>2017春</t>
    <rPh sb="4" eb="5">
      <t>ハル</t>
    </rPh>
    <phoneticPr fontId="1"/>
  </si>
  <si>
    <t>「2017年春の年会」口頭発表の質疑応答数</t>
    <rPh sb="5" eb="6">
      <t>ネン</t>
    </rPh>
    <rPh sb="6" eb="7">
      <t>ハル</t>
    </rPh>
    <rPh sb="8" eb="10">
      <t>ネンカイ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</si>
  <si>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2017秋</t>
    <rPh sb="4" eb="5">
      <t>アキ</t>
    </rPh>
    <phoneticPr fontId="1"/>
  </si>
  <si>
    <t>核融合中性子工学</t>
    <phoneticPr fontId="1"/>
  </si>
  <si>
    <t>「2017年秋の大会」口頭発表の質疑応答数</t>
    <rPh sb="5" eb="6">
      <t>ネン</t>
    </rPh>
    <rPh sb="6" eb="7">
      <t>アキ</t>
    </rPh>
    <rPh sb="8" eb="10">
      <t>タイカイ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</si>
  <si>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501-4/501-5/501-6セッション</t>
    <phoneticPr fontId="1"/>
  </si>
  <si>
    <t>「2018年春の年会」口頭発表の質疑応答数</t>
    <rPh sb="5" eb="6">
      <t>ネン</t>
    </rPh>
    <rPh sb="6" eb="7">
      <t>ハル</t>
    </rPh>
    <rPh sb="8" eb="10">
      <t>ネンカイ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</si>
  <si>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2018春</t>
    <rPh sb="4" eb="5">
      <t>ハル</t>
    </rPh>
    <phoneticPr fontId="1"/>
  </si>
  <si>
    <t>501-6</t>
    <phoneticPr fontId="1"/>
  </si>
  <si>
    <t>501-5/501-6セッション</t>
    <phoneticPr fontId="1"/>
  </si>
  <si>
    <t>2018秋</t>
    <rPh sb="4" eb="5">
      <t>アキ</t>
    </rPh>
    <phoneticPr fontId="1"/>
  </si>
  <si>
    <t>202-4</t>
  </si>
  <si>
    <t>502-1</t>
  </si>
  <si>
    <t>503-1</t>
  </si>
  <si>
    <t>505-2</t>
  </si>
  <si>
    <t>505-3</t>
  </si>
  <si>
    <t>放射線工学と加速器・</t>
    <rPh sb="0" eb="3">
      <t>ホウシャセン</t>
    </rPh>
    <rPh sb="3" eb="5">
      <t>コウガク</t>
    </rPh>
    <rPh sb="6" eb="9">
      <t>カソクキ</t>
    </rPh>
    <phoneticPr fontId="1"/>
  </si>
  <si>
    <t>ビーム科学および医学利用</t>
    <rPh sb="3" eb="5">
      <t>カガク</t>
    </rPh>
    <rPh sb="8" eb="10">
      <t>イガク</t>
    </rPh>
    <rPh sb="10" eb="12">
      <t>リヨウ</t>
    </rPh>
    <phoneticPr fontId="1"/>
  </si>
  <si>
    <t>量子線の医学利用</t>
    <rPh sb="0" eb="2">
      <t>リョウシ</t>
    </rPh>
    <rPh sb="2" eb="3">
      <t>セン</t>
    </rPh>
    <rPh sb="4" eb="6">
      <t>イガク</t>
    </rPh>
    <rPh sb="6" eb="8">
      <t>リヨウ</t>
    </rPh>
    <phoneticPr fontId="2"/>
  </si>
  <si>
    <t>305-1</t>
    <phoneticPr fontId="1"/>
  </si>
  <si>
    <t>401-1</t>
    <phoneticPr fontId="1"/>
  </si>
  <si>
    <t>原子力プラント</t>
    <phoneticPr fontId="1"/>
  </si>
  <si>
    <t>技術</t>
    <rPh sb="0" eb="2">
      <t>ギジュツ</t>
    </rPh>
    <phoneticPr fontId="1"/>
  </si>
  <si>
    <t>401-2</t>
    <phoneticPr fontId="1"/>
  </si>
  <si>
    <t>401-3</t>
    <phoneticPr fontId="1"/>
  </si>
  <si>
    <t>402-1</t>
    <phoneticPr fontId="1"/>
  </si>
  <si>
    <r>
      <t>原子力安全工学（</t>
    </r>
    <r>
      <rPr>
        <sz val="10"/>
        <color indexed="10"/>
        <rFont val="ＭＳ Ｐゴシック"/>
        <family val="3"/>
        <charset val="128"/>
      </rPr>
      <t>安全設計，安全評価，マネジメント</t>
    </r>
    <r>
      <rPr>
        <sz val="10"/>
        <rFont val="ＭＳ Ｐゴシック"/>
        <family val="3"/>
        <charset val="128"/>
      </rPr>
      <t>）</t>
    </r>
    <phoneticPr fontId="1"/>
  </si>
  <si>
    <t>リスク評価技術とリスク活用</t>
    <rPh sb="3" eb="5">
      <t>ヒョウカ</t>
    </rPh>
    <rPh sb="5" eb="7">
      <t>ギジュツ</t>
    </rPh>
    <rPh sb="11" eb="13">
      <t>カツヨウ</t>
    </rPh>
    <phoneticPr fontId="2"/>
  </si>
  <si>
    <t>核不拡散・保障措置・核セキュリティ技術</t>
    <rPh sb="17" eb="19">
      <t>ギジュツ</t>
    </rPh>
    <phoneticPr fontId="2"/>
  </si>
  <si>
    <t>核物質管理</t>
    <rPh sb="0" eb="3">
      <t>カクブッシツ</t>
    </rPh>
    <rPh sb="3" eb="5">
      <t>カンリ</t>
    </rPh>
    <phoneticPr fontId="2"/>
  </si>
  <si>
    <t>第V</t>
    <phoneticPr fontId="1"/>
  </si>
  <si>
    <t>501-1</t>
    <phoneticPr fontId="1"/>
  </si>
  <si>
    <t>501-2</t>
    <phoneticPr fontId="1"/>
  </si>
  <si>
    <t>原子炉材料，環境劣化，照射効果，評価・分析技術</t>
  </si>
  <si>
    <t>504-1</t>
  </si>
  <si>
    <t>504-2</t>
  </si>
  <si>
    <t>504-3</t>
  </si>
  <si>
    <t>505-1</t>
  </si>
  <si>
    <t>506-1</t>
  </si>
  <si>
    <t>第VI</t>
    <phoneticPr fontId="1"/>
  </si>
  <si>
    <t>第VII</t>
    <phoneticPr fontId="1"/>
  </si>
  <si>
    <t>701-1</t>
  </si>
  <si>
    <t>701-2</t>
  </si>
  <si>
    <t>701-3</t>
  </si>
  <si>
    <t>701-4</t>
  </si>
  <si>
    <t>701-5</t>
  </si>
  <si>
    <t>701-6</t>
  </si>
  <si>
    <t>701-7</t>
  </si>
  <si>
    <t>「2018年秋の大会」口頭発表の質疑応答数</t>
    <rPh sb="5" eb="6">
      <t>ネン</t>
    </rPh>
    <rPh sb="6" eb="7">
      <t>アキ</t>
    </rPh>
    <rPh sb="8" eb="10">
      <t>タイカイ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</si>
  <si>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2019春</t>
    <rPh sb="4" eb="5">
      <t>ハル</t>
    </rPh>
    <phoneticPr fontId="1"/>
  </si>
  <si>
    <t>原子力安全工学（安全設計，安全評価，マネジメント）</t>
    <phoneticPr fontId="1"/>
  </si>
  <si>
    <t>「2019年春の年会」口頭発表の質疑応答数</t>
    <rPh sb="5" eb="6">
      <t>ネン</t>
    </rPh>
    <rPh sb="6" eb="7">
      <t>ハル</t>
    </rPh>
    <rPh sb="8" eb="10">
      <t>ネンカイ</t>
    </rPh>
    <rPh sb="11" eb="13">
      <t>コウトウ</t>
    </rPh>
    <rPh sb="13" eb="15">
      <t>ハッピョウ</t>
    </rPh>
    <rPh sb="16" eb="18">
      <t>シツギ</t>
    </rPh>
    <rPh sb="18" eb="20">
      <t>オウトウ</t>
    </rPh>
    <rPh sb="20" eb="21">
      <t>スウ</t>
    </rPh>
    <phoneticPr fontId="1"/>
  </si>
  <si>
    <t>「2019年秋の大会」発表の分野別内訳</t>
    <rPh sb="5" eb="6">
      <t>ネン</t>
    </rPh>
    <rPh sb="6" eb="7">
      <t>アキ</t>
    </rPh>
    <rPh sb="8" eb="10">
      <t>タイカイ</t>
    </rPh>
    <rPh sb="11" eb="13">
      <t>ハッピョウ</t>
    </rPh>
    <rPh sb="14" eb="16">
      <t>ブンヤ</t>
    </rPh>
    <phoneticPr fontId="1"/>
  </si>
  <si>
    <t>2019秋</t>
    <rPh sb="4" eb="5">
      <t>アキ</t>
    </rPh>
    <phoneticPr fontId="1"/>
  </si>
  <si>
    <t>※保存時のミスで、質疑応答数表を削除してしまった模様</t>
    <rPh sb="1" eb="3">
      <t>ホゾン</t>
    </rPh>
    <rPh sb="3" eb="4">
      <t>ジ</t>
    </rPh>
    <rPh sb="9" eb="11">
      <t>シツギ</t>
    </rPh>
    <rPh sb="11" eb="13">
      <t>オウトウ</t>
    </rPh>
    <rPh sb="13" eb="14">
      <t>スウ</t>
    </rPh>
    <rPh sb="14" eb="15">
      <t>ヒョウ</t>
    </rPh>
    <rPh sb="16" eb="18">
      <t>サクジョ</t>
    </rPh>
    <rPh sb="24" eb="26">
      <t>モヨウ</t>
    </rPh>
    <phoneticPr fontId="1"/>
  </si>
  <si>
    <t>2020.1.20内野</t>
    <rPh sb="9" eb="11">
      <t>ウチノ</t>
    </rPh>
    <phoneticPr fontId="1"/>
  </si>
  <si>
    <t>「2020年秋の大会」発表の分野別内訳</t>
    <rPh sb="5" eb="6">
      <t>ネン</t>
    </rPh>
    <rPh sb="6" eb="7">
      <t>アキ</t>
    </rPh>
    <rPh sb="8" eb="10">
      <t>タイカイ</t>
    </rPh>
    <rPh sb="11" eb="13">
      <t>ハッピョウ</t>
    </rPh>
    <rPh sb="14" eb="16">
      <t>ブンヤ</t>
    </rPh>
    <phoneticPr fontId="1"/>
  </si>
  <si>
    <t>2020秋</t>
    <rPh sb="4" eb="5">
      <t>アキ</t>
    </rPh>
    <phoneticPr fontId="1"/>
  </si>
  <si>
    <t>「2021年春の年会」発表の分野別内訳</t>
    <rPh sb="5" eb="6">
      <t>ネン</t>
    </rPh>
    <rPh sb="6" eb="7">
      <t>ハル</t>
    </rPh>
    <rPh sb="8" eb="10">
      <t>ネンカイ</t>
    </rPh>
    <rPh sb="11" eb="13">
      <t>ハッピョウ</t>
    </rPh>
    <rPh sb="14" eb="16">
      <t>ブンヤ</t>
    </rPh>
    <phoneticPr fontId="1"/>
  </si>
  <si>
    <t>2021春</t>
    <rPh sb="4" eb="5">
      <t>ハル</t>
    </rPh>
    <phoneticPr fontId="1"/>
  </si>
  <si>
    <t>「2021年秋の大会」発表の分野別内訳</t>
    <rPh sb="5" eb="6">
      <t>ネン</t>
    </rPh>
    <rPh sb="6" eb="7">
      <t>アキ</t>
    </rPh>
    <rPh sb="8" eb="10">
      <t>タイカイ</t>
    </rPh>
    <rPh sb="11" eb="13">
      <t>ハッピョウ</t>
    </rPh>
    <rPh sb="14" eb="16">
      <t>ブンヤ</t>
    </rPh>
    <phoneticPr fontId="1"/>
  </si>
  <si>
    <t>2021秋</t>
    <rPh sb="4" eb="5">
      <t>アキ</t>
    </rPh>
    <phoneticPr fontId="1"/>
  </si>
  <si>
    <t>「2022年春の年会」発表の分野別内訳</t>
    <rPh sb="5" eb="6">
      <t>ネン</t>
    </rPh>
    <rPh sb="6" eb="7">
      <t>ハル</t>
    </rPh>
    <rPh sb="8" eb="10">
      <t>ネンカイ</t>
    </rPh>
    <rPh sb="11" eb="13">
      <t>ハッピョウ</t>
    </rPh>
    <rPh sb="14" eb="16">
      <t>ブンヤ</t>
    </rPh>
    <phoneticPr fontId="1"/>
  </si>
  <si>
    <t>2022春</t>
    <rPh sb="4" eb="5">
      <t>ハル</t>
    </rPh>
    <phoneticPr fontId="1"/>
  </si>
  <si>
    <t>原子核物理，核データ測定・評価・検証，核反応工学</t>
    <rPh sb="16" eb="18">
      <t>ケンショウ</t>
    </rPh>
    <phoneticPr fontId="3"/>
  </si>
  <si>
    <t>量子線の医学利用</t>
    <rPh sb="0" eb="2">
      <t>リョウシ</t>
    </rPh>
    <rPh sb="2" eb="3">
      <t>セン</t>
    </rPh>
    <rPh sb="4" eb="6">
      <t>イガク</t>
    </rPh>
    <rPh sb="6" eb="8">
      <t>リヨウ</t>
    </rPh>
    <phoneticPr fontId="4"/>
  </si>
  <si>
    <t>加速器（医療用を含む）・放射光・レーザー</t>
  </si>
  <si>
    <t>ビーム利用・ビーム計測・ターゲット</t>
  </si>
  <si>
    <t>「2022年秋の大会」発表の分野別内訳</t>
    <rPh sb="5" eb="6">
      <t>ネン</t>
    </rPh>
    <rPh sb="6" eb="7">
      <t>アキ</t>
    </rPh>
    <rPh sb="8" eb="10">
      <t>タイカイ</t>
    </rPh>
    <rPh sb="11" eb="13">
      <t>ハッピョウ</t>
    </rPh>
    <rPh sb="14" eb="16">
      <t>ブンヤ</t>
    </rPh>
    <phoneticPr fontId="1"/>
  </si>
  <si>
    <t>2022秋</t>
    <rPh sb="4" eb="5">
      <t>アキ</t>
    </rPh>
    <phoneticPr fontId="1"/>
  </si>
  <si>
    <t>202-4</t>
    <phoneticPr fontId="1"/>
  </si>
  <si>
    <t>2023春</t>
    <rPh sb="4" eb="5">
      <t>ハル</t>
    </rPh>
    <phoneticPr fontId="1"/>
  </si>
  <si>
    <t>第VIII</t>
    <phoneticPr fontId="1"/>
  </si>
  <si>
    <t>801-1</t>
  </si>
  <si>
    <t>核不拡散・保障措置・核セキュリティ総論</t>
    <rPh sb="17" eb="19">
      <t>ソウロン</t>
    </rPh>
    <phoneticPr fontId="7"/>
  </si>
  <si>
    <t>核不拡散・保障措置・核セキュリティ</t>
    <phoneticPr fontId="1"/>
  </si>
  <si>
    <t>801-2</t>
  </si>
  <si>
    <t>核不拡散・保障措置・核セキュリティ技術</t>
  </si>
  <si>
    <t>「2023年春の年会 」発表の分野別内訳</t>
    <rPh sb="5" eb="6">
      <t>ネン</t>
    </rPh>
    <rPh sb="6" eb="7">
      <t>ハル</t>
    </rPh>
    <rPh sb="8" eb="10">
      <t>ネンカイ</t>
    </rPh>
    <rPh sb="12" eb="14">
      <t>ハッピョウ</t>
    </rPh>
    <rPh sb="15" eb="17">
      <t>ブンヤ</t>
    </rPh>
    <phoneticPr fontId="1"/>
  </si>
  <si>
    <t>503-1</t>
    <phoneticPr fontId="1"/>
  </si>
  <si>
    <t>2023秋</t>
    <rPh sb="4" eb="5">
      <t>アキ</t>
    </rPh>
    <phoneticPr fontId="1"/>
  </si>
  <si>
    <t>「2023年秋の大会」発表の分野別内訳</t>
    <rPh sb="5" eb="6">
      <t>ネン</t>
    </rPh>
    <rPh sb="6" eb="7">
      <t>アキ</t>
    </rPh>
    <rPh sb="8" eb="10">
      <t>タイカイ</t>
    </rPh>
    <rPh sb="11" eb="13">
      <t>ハッピョウ</t>
    </rPh>
    <rPh sb="14" eb="16">
      <t>ブンヤ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</si>
</sst>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 "/>
    <numFmt numFmtId="178" formatCode="0_);[Red]\(0\)"/>
  </numFmts>
  <fonts count="18" x14ac:knownFonts="1"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2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5" fillId="0" borderId="8" xfId="0" applyFont="1" applyBorder="1" applyAlignment="1">
      <alignment horizontal="center"/>
    </xf>
    <xf numFmtId="0" fontId="3" fillId="0" borderId="9" xfId="0" applyFont="1" applyBorder="1"/>
    <xf numFmtId="0" fontId="5" fillId="0" borderId="10" xfId="0" applyFont="1" applyBorder="1" applyAlignment="1">
      <alignment horizontal="center"/>
    </xf>
    <xf numFmtId="0" fontId="3" fillId="0" borderId="11" xfId="0" applyFont="1" applyBorder="1"/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/>
    <xf numFmtId="0" fontId="5" fillId="0" borderId="15" xfId="0" applyFont="1" applyBorder="1" applyAlignment="1">
      <alignment horizontal="center"/>
    </xf>
    <xf numFmtId="0" fontId="3" fillId="0" borderId="16" xfId="0" applyFont="1" applyBorder="1"/>
    <xf numFmtId="0" fontId="5" fillId="0" borderId="1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3" fillId="0" borderId="22" xfId="0" applyFont="1" applyBorder="1"/>
    <xf numFmtId="0" fontId="8" fillId="0" borderId="23" xfId="0" applyFont="1" applyBorder="1" applyAlignment="1">
      <alignment horizontal="center"/>
    </xf>
    <xf numFmtId="0" fontId="3" fillId="0" borderId="12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6" fillId="0" borderId="6" xfId="0" applyFont="1" applyBorder="1" applyAlignment="1">
      <alignment horizontal="center"/>
    </xf>
    <xf numFmtId="176" fontId="3" fillId="0" borderId="0" xfId="0" applyNumberFormat="1" applyFont="1"/>
    <xf numFmtId="176" fontId="4" fillId="2" borderId="24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Border="1"/>
    <xf numFmtId="176" fontId="5" fillId="0" borderId="25" xfId="0" applyNumberFormat="1" applyFont="1" applyBorder="1"/>
    <xf numFmtId="176" fontId="5" fillId="0" borderId="26" xfId="0" applyNumberFormat="1" applyFont="1" applyBorder="1"/>
    <xf numFmtId="176" fontId="5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/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8" xfId="0" applyNumberFormat="1" applyFont="1" applyBorder="1"/>
    <xf numFmtId="176" fontId="5" fillId="0" borderId="27" xfId="0" applyNumberFormat="1" applyFont="1" applyBorder="1" applyAlignment="1">
      <alignment vertical="center"/>
    </xf>
    <xf numFmtId="176" fontId="6" fillId="0" borderId="24" xfId="0" applyNumberFormat="1" applyFont="1" applyBorder="1"/>
    <xf numFmtId="0" fontId="3" fillId="3" borderId="0" xfId="0" applyFont="1" applyFill="1"/>
    <xf numFmtId="176" fontId="5" fillId="0" borderId="28" xfId="0" applyNumberFormat="1" applyFont="1" applyBorder="1" applyAlignment="1">
      <alignment vertical="center"/>
    </xf>
    <xf numFmtId="176" fontId="9" fillId="2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vertical="center"/>
    </xf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right" vertical="center"/>
    </xf>
    <xf numFmtId="0" fontId="5" fillId="0" borderId="27" xfId="0" applyFont="1" applyBorder="1"/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/>
    <xf numFmtId="0" fontId="5" fillId="0" borderId="27" xfId="0" applyFont="1" applyBorder="1" applyAlignment="1">
      <alignment vertical="center"/>
    </xf>
    <xf numFmtId="0" fontId="6" fillId="0" borderId="24" xfId="0" applyFont="1" applyBorder="1"/>
    <xf numFmtId="0" fontId="4" fillId="2" borderId="24" xfId="0" applyFont="1" applyFill="1" applyBorder="1" applyAlignment="1">
      <alignment horizontal="center" vertical="center" wrapText="1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horizontal="right" vertical="top" textRotation="255"/>
    </xf>
    <xf numFmtId="0" fontId="0" fillId="0" borderId="34" xfId="0" applyBorder="1" applyAlignment="1">
      <alignment textRotation="255"/>
    </xf>
    <xf numFmtId="176" fontId="5" fillId="0" borderId="35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12" fillId="0" borderId="14" xfId="0" applyFont="1" applyBorder="1"/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6" xfId="0" applyFont="1" applyBorder="1"/>
    <xf numFmtId="0" fontId="12" fillId="0" borderId="9" xfId="0" applyFont="1" applyBorder="1"/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7" fillId="0" borderId="34" xfId="0" applyFont="1" applyBorder="1" applyAlignment="1">
      <alignment textRotation="255"/>
    </xf>
    <xf numFmtId="0" fontId="3" fillId="0" borderId="24" xfId="0" applyFont="1" applyBorder="1"/>
    <xf numFmtId="176" fontId="3" fillId="0" borderId="24" xfId="0" applyNumberFormat="1" applyFont="1" applyBorder="1"/>
    <xf numFmtId="0" fontId="12" fillId="0" borderId="0" xfId="0" applyFont="1"/>
    <xf numFmtId="0" fontId="11" fillId="0" borderId="27" xfId="0" applyFont="1" applyBorder="1" applyAlignment="1">
      <alignment vertical="center"/>
    </xf>
    <xf numFmtId="0" fontId="7" fillId="0" borderId="0" xfId="0" applyFont="1"/>
    <xf numFmtId="0" fontId="13" fillId="0" borderId="26" xfId="0" applyFont="1" applyBorder="1"/>
    <xf numFmtId="0" fontId="13" fillId="0" borderId="27" xfId="0" applyFont="1" applyBorder="1"/>
    <xf numFmtId="0" fontId="14" fillId="0" borderId="0" xfId="0" applyFont="1"/>
    <xf numFmtId="0" fontId="11" fillId="3" borderId="26" xfId="0" applyFont="1" applyFill="1" applyBorder="1"/>
    <xf numFmtId="0" fontId="11" fillId="0" borderId="26" xfId="0" applyFont="1" applyBorder="1"/>
    <xf numFmtId="0" fontId="15" fillId="0" borderId="24" xfId="0" applyFont="1" applyBorder="1"/>
    <xf numFmtId="177" fontId="0" fillId="0" borderId="24" xfId="0" applyNumberFormat="1" applyBorder="1" applyAlignment="1">
      <alignment horizontal="center"/>
    </xf>
    <xf numFmtId="177" fontId="16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3" fillId="0" borderId="47" xfId="0" applyFont="1" applyBorder="1" applyAlignment="1">
      <alignment horizontal="right" vertical="top" textRotation="255"/>
    </xf>
    <xf numFmtId="0" fontId="7" fillId="0" borderId="48" xfId="0" applyFont="1" applyBorder="1" applyAlignment="1">
      <alignment textRotation="255"/>
    </xf>
    <xf numFmtId="0" fontId="5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0" fillId="0" borderId="24" xfId="0" applyBorder="1"/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5" fillId="0" borderId="35" xfId="0" applyFont="1" applyBorder="1" applyAlignment="1">
      <alignment vertical="center"/>
    </xf>
    <xf numFmtId="0" fontId="11" fillId="0" borderId="25" xfId="0" applyFont="1" applyBorder="1"/>
    <xf numFmtId="0" fontId="5" fillId="0" borderId="30" xfId="0" applyFont="1" applyBorder="1"/>
    <xf numFmtId="0" fontId="5" fillId="0" borderId="45" xfId="0" applyFont="1" applyBorder="1"/>
    <xf numFmtId="0" fontId="11" fillId="0" borderId="26" xfId="0" applyFont="1" applyBorder="1" applyAlignment="1">
      <alignment vertical="center"/>
    </xf>
    <xf numFmtId="0" fontId="5" fillId="0" borderId="49" xfId="0" applyFont="1" applyBorder="1"/>
    <xf numFmtId="0" fontId="5" fillId="0" borderId="32" xfId="0" applyFont="1" applyBorder="1"/>
    <xf numFmtId="178" fontId="3" fillId="0" borderId="24" xfId="0" applyNumberFormat="1" applyFont="1" applyBorder="1"/>
    <xf numFmtId="176" fontId="5" fillId="0" borderId="35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76" fontId="5" fillId="0" borderId="28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38" xfId="0" applyFont="1" applyBorder="1" applyAlignment="1">
      <alignment horizontal="center" vertical="top" textRotation="255" shrinkToFit="1"/>
    </xf>
    <xf numFmtId="0" fontId="3" fillId="0" borderId="40" xfId="0" applyFont="1" applyBorder="1" applyAlignment="1">
      <alignment horizontal="center" vertical="top" textRotation="255" shrinkToFit="1"/>
    </xf>
    <xf numFmtId="0" fontId="3" fillId="0" borderId="39" xfId="0" applyFont="1" applyBorder="1" applyAlignment="1">
      <alignment horizontal="center" textRotation="255" shrinkToFit="1"/>
    </xf>
    <xf numFmtId="0" fontId="3" fillId="0" borderId="41" xfId="0" applyFont="1" applyBorder="1" applyAlignment="1">
      <alignment horizontal="center" textRotation="255" shrinkToFit="1"/>
    </xf>
    <xf numFmtId="0" fontId="0" fillId="0" borderId="39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176" fontId="5" fillId="0" borderId="27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top" textRotation="255"/>
    </xf>
    <xf numFmtId="0" fontId="3" fillId="0" borderId="40" xfId="0" applyFont="1" applyBorder="1" applyAlignment="1">
      <alignment horizontal="center" vertical="top" textRotation="255"/>
    </xf>
    <xf numFmtId="0" fontId="3" fillId="0" borderId="39" xfId="0" applyFont="1" applyBorder="1" applyAlignment="1">
      <alignment horizontal="center" textRotation="255"/>
    </xf>
    <xf numFmtId="0" fontId="3" fillId="0" borderId="41" xfId="0" applyFont="1" applyBorder="1" applyAlignment="1">
      <alignment horizontal="center" textRotation="255"/>
    </xf>
    <xf numFmtId="0" fontId="3" fillId="0" borderId="39" xfId="0" applyFont="1" applyBorder="1" applyAlignment="1">
      <alignment horizontal="left" textRotation="255"/>
    </xf>
    <xf numFmtId="0" fontId="3" fillId="0" borderId="41" xfId="0" applyFont="1" applyBorder="1" applyAlignment="1">
      <alignment horizontal="left" textRotation="255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 textRotation="255" wrapText="1"/>
    </xf>
    <xf numFmtId="0" fontId="1" fillId="0" borderId="39" xfId="0" applyFont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top" textRotation="255"/>
    </xf>
    <xf numFmtId="0" fontId="12" fillId="0" borderId="40" xfId="0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left" textRotation="255"/>
    </xf>
    <xf numFmtId="0" fontId="12" fillId="0" borderId="41" xfId="0" applyFont="1" applyBorder="1" applyAlignment="1">
      <alignment horizontal="left" textRotation="255"/>
    </xf>
    <xf numFmtId="0" fontId="12" fillId="0" borderId="1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top" textRotation="255" shrinkToFit="1"/>
    </xf>
    <xf numFmtId="0" fontId="12" fillId="0" borderId="40" xfId="0" applyFont="1" applyBorder="1" applyAlignment="1">
      <alignment horizontal="center" vertical="top" textRotation="255" shrinkToFit="1"/>
    </xf>
    <xf numFmtId="0" fontId="12" fillId="0" borderId="39" xfId="0" applyFont="1" applyBorder="1" applyAlignment="1">
      <alignment horizontal="center" textRotation="255" shrinkToFit="1"/>
    </xf>
    <xf numFmtId="0" fontId="12" fillId="0" borderId="41" xfId="0" applyFont="1" applyBorder="1" applyAlignment="1">
      <alignment horizontal="center" textRotation="255" shrinkToFit="1"/>
    </xf>
    <xf numFmtId="0" fontId="3" fillId="0" borderId="0" xfId="0" applyFont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3" xfId="0" applyFont="1" applyBorder="1" applyAlignment="1">
      <alignment horizontal="right" vertical="top" textRotation="255"/>
    </xf>
    <xf numFmtId="0" fontId="0" fillId="0" borderId="34" xfId="0" applyBorder="1" applyAlignment="1">
      <alignment textRotation="255"/>
    </xf>
    <xf numFmtId="0" fontId="3" fillId="0" borderId="38" xfId="0" applyFont="1" applyBorder="1" applyAlignment="1">
      <alignment horizontal="right" vertical="top" textRotation="255"/>
    </xf>
    <xf numFmtId="0" fontId="3" fillId="0" borderId="40" xfId="0" applyFont="1" applyBorder="1" applyAlignment="1">
      <alignment horizontal="right" vertical="top" textRotation="255"/>
    </xf>
    <xf numFmtId="176" fontId="0" fillId="0" borderId="27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46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 textRotation="255"/>
    </xf>
    <xf numFmtId="0" fontId="3" fillId="0" borderId="40" xfId="0" applyFont="1" applyBorder="1" applyAlignment="1">
      <alignment horizontal="right" vertical="center" textRotation="255"/>
    </xf>
    <xf numFmtId="0" fontId="3" fillId="0" borderId="39" xfId="0" applyFont="1" applyBorder="1" applyAlignment="1">
      <alignment horizontal="left" vertical="center" textRotation="255"/>
    </xf>
    <xf numFmtId="0" fontId="3" fillId="0" borderId="33" xfId="0" applyFont="1" applyBorder="1" applyAlignment="1">
      <alignment horizontal="right" vertical="center" textRotation="255"/>
    </xf>
    <xf numFmtId="0" fontId="0" fillId="0" borderId="34" xfId="0" applyBorder="1" applyAlignment="1">
      <alignment vertical="center" textRotation="255"/>
    </xf>
    <xf numFmtId="0" fontId="0" fillId="0" borderId="41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4337B-9506-4A88-9F02-0C41C6592B05}">
  <dimension ref="A1:Y71"/>
  <sheetViews>
    <sheetView tabSelected="1"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Y13" sqref="Y13"/>
    </sheetView>
  </sheetViews>
  <sheetFormatPr defaultRowHeight="12" outlineLevelCol="1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24" width="9.33203125" hidden="1" customWidth="1" outlineLevel="1"/>
    <col min="25" max="25" width="33.6640625" style="53" customWidth="1" collapsed="1"/>
    <col min="26" max="16384" width="9.33203125" style="1"/>
  </cols>
  <sheetData>
    <row r="1" spans="1:25" ht="17.25" x14ac:dyDescent="0.2">
      <c r="A1" s="159" t="s">
        <v>297</v>
      </c>
      <c r="B1" s="159"/>
      <c r="C1" s="159"/>
      <c r="D1" s="159"/>
      <c r="E1" s="159"/>
      <c r="F1" s="159"/>
      <c r="G1" s="159"/>
      <c r="H1" s="159"/>
    </row>
    <row r="2" spans="1:25" ht="6.75" customHeight="1" x14ac:dyDescent="0.15"/>
    <row r="3" spans="1:25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296</v>
      </c>
      <c r="G3" s="39" t="s">
        <v>37</v>
      </c>
      <c r="H3" s="52" t="s">
        <v>81</v>
      </c>
      <c r="Y3" s="54"/>
    </row>
    <row r="4" spans="1:25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17</v>
      </c>
      <c r="G4" s="162">
        <f>SUM(I4:X4)</f>
        <v>44</v>
      </c>
      <c r="H4" s="165">
        <f>G4/F4</f>
        <v>2.5882352941176472</v>
      </c>
      <c r="I4" s="132">
        <v>11</v>
      </c>
      <c r="J4" s="132">
        <v>8</v>
      </c>
      <c r="K4" s="132">
        <v>10</v>
      </c>
      <c r="L4" s="238">
        <v>15</v>
      </c>
      <c r="P4" s="53"/>
      <c r="Q4" s="53"/>
      <c r="R4" s="53"/>
      <c r="S4" s="53"/>
      <c r="T4" s="53"/>
      <c r="U4" s="53"/>
      <c r="V4" s="53"/>
      <c r="W4" s="53"/>
      <c r="X4" s="53"/>
    </row>
    <row r="5" spans="1:25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173"/>
      <c r="G5" s="163"/>
      <c r="H5" s="166" t="e">
        <f t="shared" ref="H5:H11" si="0">G5/F5</f>
        <v>#DIV/0!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5" ht="15" customHeight="1" x14ac:dyDescent="0.15">
      <c r="A6" s="168"/>
      <c r="B6" s="169"/>
      <c r="C6" s="5" t="s">
        <v>98</v>
      </c>
      <c r="D6" s="12" t="s">
        <v>99</v>
      </c>
      <c r="E6" s="13"/>
      <c r="F6" s="173"/>
      <c r="G6" s="163"/>
      <c r="H6" s="166" t="e">
        <f t="shared" si="0"/>
        <v>#DIV/0!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5" ht="15" customHeight="1" x14ac:dyDescent="0.15">
      <c r="A7" s="168"/>
      <c r="B7" s="169"/>
      <c r="C7" s="5" t="s">
        <v>100</v>
      </c>
      <c r="D7" s="12" t="s">
        <v>27</v>
      </c>
      <c r="E7" s="13"/>
      <c r="F7" s="173"/>
      <c r="G7" s="163"/>
      <c r="H7" s="166" t="e">
        <f t="shared" si="0"/>
        <v>#DIV/0!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5" ht="15" customHeight="1" x14ac:dyDescent="0.15">
      <c r="A8" s="168"/>
      <c r="B8" s="169"/>
      <c r="C8" s="5" t="s">
        <v>101</v>
      </c>
      <c r="D8" s="12" t="s">
        <v>102</v>
      </c>
      <c r="E8" s="13"/>
      <c r="F8" s="173"/>
      <c r="G8" s="163"/>
      <c r="H8" s="166" t="e">
        <f t="shared" si="0"/>
        <v>#DIV/0!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5" ht="15" customHeight="1" x14ac:dyDescent="0.15">
      <c r="A9" s="168"/>
      <c r="B9" s="169"/>
      <c r="C9" s="5" t="s">
        <v>103</v>
      </c>
      <c r="D9" s="12" t="s">
        <v>29</v>
      </c>
      <c r="E9" s="13"/>
      <c r="F9" s="173"/>
      <c r="G9" s="163"/>
      <c r="H9" s="166" t="e">
        <f t="shared" si="0"/>
        <v>#DIV/0!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5" ht="15" customHeight="1" x14ac:dyDescent="0.15">
      <c r="A10" s="168"/>
      <c r="B10" s="169"/>
      <c r="C10" s="5" t="s">
        <v>104</v>
      </c>
      <c r="D10" s="12" t="s">
        <v>105</v>
      </c>
      <c r="E10" s="13"/>
      <c r="F10" s="173"/>
      <c r="G10" s="163"/>
      <c r="H10" s="166" t="e">
        <f t="shared" si="0"/>
        <v>#DIV/0!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5" ht="15" customHeight="1" x14ac:dyDescent="0.15">
      <c r="A11" s="168"/>
      <c r="B11" s="169"/>
      <c r="C11" s="6" t="s">
        <v>106</v>
      </c>
      <c r="D11" s="14" t="s">
        <v>107</v>
      </c>
      <c r="E11" s="15"/>
      <c r="F11" s="145"/>
      <c r="G11" s="164"/>
      <c r="H11" s="167" t="e">
        <f t="shared" si="0"/>
        <v>#DIV/0!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5" ht="15" customHeight="1" x14ac:dyDescent="0.15">
      <c r="A12" s="170"/>
      <c r="B12" s="171"/>
      <c r="C12" s="6"/>
      <c r="D12" s="14"/>
      <c r="E12" s="16" t="s">
        <v>32</v>
      </c>
      <c r="F12" s="92">
        <f>SUM(F4:F11)</f>
        <v>17</v>
      </c>
      <c r="G12" s="66">
        <f>SUM(G4)</f>
        <v>44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5" ht="15" customHeight="1" x14ac:dyDescent="0.15">
      <c r="A13" s="157" t="s">
        <v>3</v>
      </c>
      <c r="B13" s="158"/>
      <c r="C13" s="4" t="s">
        <v>108</v>
      </c>
      <c r="D13" s="10" t="s">
        <v>280</v>
      </c>
      <c r="E13" s="11"/>
      <c r="F13" s="93">
        <v>25</v>
      </c>
      <c r="G13" s="45">
        <f>SUM(I13:X13)</f>
        <v>56</v>
      </c>
      <c r="H13" s="104">
        <f t="shared" ref="H13:H34" si="1">G13/F13</f>
        <v>2.2400000000000002</v>
      </c>
      <c r="I13" s="135">
        <v>22</v>
      </c>
      <c r="J13" s="132">
        <v>12</v>
      </c>
      <c r="K13" s="132">
        <v>7</v>
      </c>
      <c r="L13" s="132">
        <v>15</v>
      </c>
      <c r="M13" s="132"/>
      <c r="P13" s="53"/>
      <c r="Q13" s="53"/>
      <c r="R13" s="53"/>
      <c r="S13" s="53"/>
      <c r="T13" s="53"/>
      <c r="U13" s="53"/>
      <c r="V13" s="53"/>
      <c r="W13" s="53"/>
      <c r="X13" s="53"/>
    </row>
    <row r="14" spans="1:25" ht="15" customHeight="1" x14ac:dyDescent="0.15">
      <c r="A14" s="174" t="s">
        <v>232</v>
      </c>
      <c r="B14" s="176" t="s">
        <v>233</v>
      </c>
      <c r="C14" s="5" t="s">
        <v>110</v>
      </c>
      <c r="D14" s="12" t="s">
        <v>111</v>
      </c>
      <c r="E14" s="13"/>
      <c r="F14" s="94">
        <v>8</v>
      </c>
      <c r="G14" s="46">
        <f t="shared" ref="G14:G19" si="2">SUM(I14:X14)</f>
        <v>0</v>
      </c>
      <c r="H14" s="70"/>
      <c r="I14" s="135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5" ht="15" customHeight="1" x14ac:dyDescent="0.15">
      <c r="A15" s="174"/>
      <c r="B15" s="176"/>
      <c r="C15" s="5" t="s">
        <v>112</v>
      </c>
      <c r="D15" s="12" t="s">
        <v>113</v>
      </c>
      <c r="E15" s="13"/>
      <c r="F15" s="94">
        <v>17</v>
      </c>
      <c r="G15" s="46">
        <f t="shared" si="2"/>
        <v>22</v>
      </c>
      <c r="H15" s="104">
        <f t="shared" si="1"/>
        <v>1.2941176470588236</v>
      </c>
      <c r="I15" s="135">
        <v>10</v>
      </c>
      <c r="J15" s="132">
        <v>12</v>
      </c>
      <c r="K15" s="132"/>
      <c r="L15" s="132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5" ht="15" customHeight="1" x14ac:dyDescent="0.15">
      <c r="A16" s="174"/>
      <c r="B16" s="176"/>
      <c r="C16" s="17" t="s">
        <v>114</v>
      </c>
      <c r="D16" s="18" t="s">
        <v>115</v>
      </c>
      <c r="E16" s="13"/>
      <c r="F16" s="94">
        <v>3</v>
      </c>
      <c r="G16" s="46">
        <f t="shared" si="2"/>
        <v>10</v>
      </c>
      <c r="H16" s="104">
        <f t="shared" si="1"/>
        <v>3.3333333333333335</v>
      </c>
      <c r="I16" s="135">
        <v>10</v>
      </c>
      <c r="J16" s="134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ht="15" customHeight="1" x14ac:dyDescent="0.15">
      <c r="A17" s="174"/>
      <c r="B17" s="176"/>
      <c r="C17" s="17" t="s">
        <v>286</v>
      </c>
      <c r="D17" s="18" t="s">
        <v>281</v>
      </c>
      <c r="E17" s="13"/>
      <c r="F17" s="94">
        <v>0</v>
      </c>
      <c r="G17" s="46">
        <f t="shared" si="2"/>
        <v>0</v>
      </c>
      <c r="H17" s="70"/>
      <c r="I17" s="135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ht="15" customHeight="1" x14ac:dyDescent="0.15">
      <c r="A18" s="174"/>
      <c r="B18" s="176"/>
      <c r="C18" s="5" t="s">
        <v>116</v>
      </c>
      <c r="D18" s="12" t="s">
        <v>282</v>
      </c>
      <c r="E18" s="13"/>
      <c r="F18" s="94">
        <v>7</v>
      </c>
      <c r="G18" s="46">
        <f t="shared" si="2"/>
        <v>11</v>
      </c>
      <c r="H18" s="104">
        <f t="shared" si="1"/>
        <v>1.5714285714285714</v>
      </c>
      <c r="I18" s="135">
        <v>11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ht="15" customHeight="1" x14ac:dyDescent="0.15">
      <c r="A19" s="174"/>
      <c r="B19" s="176"/>
      <c r="C19" s="5" t="s">
        <v>118</v>
      </c>
      <c r="D19" s="12" t="s">
        <v>283</v>
      </c>
      <c r="E19" s="13"/>
      <c r="F19" s="94">
        <v>10</v>
      </c>
      <c r="G19" s="46">
        <f t="shared" si="2"/>
        <v>14</v>
      </c>
      <c r="H19" s="104">
        <f t="shared" si="1"/>
        <v>1.4</v>
      </c>
      <c r="I19" s="135">
        <v>14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15" customHeight="1" x14ac:dyDescent="0.15">
      <c r="A20" s="175"/>
      <c r="B20" s="177"/>
      <c r="C20" s="6"/>
      <c r="D20" s="14"/>
      <c r="E20" s="16" t="s">
        <v>32</v>
      </c>
      <c r="F20" s="92">
        <f>SUM(F13:F19)</f>
        <v>70</v>
      </c>
      <c r="G20" s="66">
        <f>SUM(G13:G19)</f>
        <v>113</v>
      </c>
      <c r="H20" s="66"/>
      <c r="X20" s="53"/>
    </row>
    <row r="21" spans="1:24" ht="15" customHeight="1" x14ac:dyDescent="0.15">
      <c r="A21" s="157" t="s">
        <v>4</v>
      </c>
      <c r="B21" s="158"/>
      <c r="C21" s="4" t="s">
        <v>126</v>
      </c>
      <c r="D21" s="10" t="s">
        <v>127</v>
      </c>
      <c r="E21" s="11"/>
      <c r="F21" s="93">
        <v>27</v>
      </c>
      <c r="G21" s="45">
        <f>SUM(I21:X21)</f>
        <v>71</v>
      </c>
      <c r="H21" s="104">
        <f t="shared" si="1"/>
        <v>2.6296296296296298</v>
      </c>
      <c r="I21" s="132">
        <v>11</v>
      </c>
      <c r="J21" s="132">
        <v>16</v>
      </c>
      <c r="K21" s="132">
        <v>16</v>
      </c>
      <c r="L21" s="132">
        <v>7</v>
      </c>
      <c r="M21" s="132">
        <v>6</v>
      </c>
      <c r="N21" s="132">
        <v>15</v>
      </c>
      <c r="O21" s="132"/>
      <c r="P21" s="132"/>
      <c r="Q21" s="140"/>
      <c r="R21" s="140"/>
      <c r="S21" s="140"/>
      <c r="U21" s="53"/>
      <c r="V21" s="53"/>
      <c r="W21" s="53"/>
      <c r="X21" s="53"/>
    </row>
    <row r="22" spans="1:24" ht="15" customHeight="1" x14ac:dyDescent="0.15">
      <c r="A22" s="168" t="s">
        <v>19</v>
      </c>
      <c r="B22" s="178"/>
      <c r="C22" s="5" t="s">
        <v>128</v>
      </c>
      <c r="D22" s="12" t="s">
        <v>129</v>
      </c>
      <c r="E22" s="13"/>
      <c r="F22" s="94">
        <v>3</v>
      </c>
      <c r="G22" s="46">
        <f t="shared" ref="G22:G27" si="3">SUM(I22:X22)</f>
        <v>12</v>
      </c>
      <c r="H22" s="104">
        <f t="shared" si="1"/>
        <v>4</v>
      </c>
      <c r="I22" s="243">
        <v>12</v>
      </c>
      <c r="J22" s="144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ht="15" customHeight="1" x14ac:dyDescent="0.15">
      <c r="A23" s="179"/>
      <c r="B23" s="178"/>
      <c r="C23" s="5" t="s">
        <v>130</v>
      </c>
      <c r="D23" s="12" t="s">
        <v>131</v>
      </c>
      <c r="E23" s="13"/>
      <c r="F23" s="94">
        <v>12</v>
      </c>
      <c r="G23" s="46">
        <f t="shared" si="3"/>
        <v>34</v>
      </c>
      <c r="H23" s="104">
        <f t="shared" si="1"/>
        <v>2.8333333333333335</v>
      </c>
      <c r="I23" s="132">
        <v>10</v>
      </c>
      <c r="J23" s="132">
        <v>13</v>
      </c>
      <c r="K23" s="132">
        <v>11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15">
      <c r="A24" s="179"/>
      <c r="B24" s="178"/>
      <c r="C24" s="5" t="s">
        <v>132</v>
      </c>
      <c r="D24" s="12" t="s">
        <v>133</v>
      </c>
      <c r="E24" s="13"/>
      <c r="F24" s="94">
        <v>32</v>
      </c>
      <c r="G24" s="46">
        <f t="shared" si="3"/>
        <v>76</v>
      </c>
      <c r="H24" s="104">
        <f t="shared" si="1"/>
        <v>2.375</v>
      </c>
      <c r="I24" s="135">
        <v>15</v>
      </c>
      <c r="J24" s="132">
        <v>11</v>
      </c>
      <c r="K24" s="132">
        <v>13</v>
      </c>
      <c r="L24" s="132">
        <v>13</v>
      </c>
      <c r="M24" s="132">
        <v>15</v>
      </c>
      <c r="N24" s="132">
        <v>9</v>
      </c>
      <c r="O24" s="119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15">
      <c r="A25" s="179"/>
      <c r="B25" s="178"/>
      <c r="C25" s="5" t="s">
        <v>134</v>
      </c>
      <c r="D25" s="12" t="s">
        <v>135</v>
      </c>
      <c r="E25" s="13"/>
      <c r="F25" s="94">
        <v>0</v>
      </c>
      <c r="G25" s="46">
        <f t="shared" si="3"/>
        <v>0</v>
      </c>
      <c r="H25" s="70"/>
      <c r="I25" s="13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15">
      <c r="A26" s="179"/>
      <c r="B26" s="178"/>
      <c r="C26" s="19" t="s">
        <v>136</v>
      </c>
      <c r="D26" s="20" t="s">
        <v>5</v>
      </c>
      <c r="E26" s="21"/>
      <c r="F26" s="94">
        <v>0</v>
      </c>
      <c r="G26" s="46">
        <f t="shared" si="3"/>
        <v>0</v>
      </c>
      <c r="H26" s="70"/>
      <c r="I26" s="13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15">
      <c r="A27" s="179"/>
      <c r="B27" s="178"/>
      <c r="C27" s="5" t="s">
        <v>137</v>
      </c>
      <c r="D27" s="12" t="s">
        <v>138</v>
      </c>
      <c r="E27" s="13"/>
      <c r="F27" s="94">
        <v>4</v>
      </c>
      <c r="G27" s="46">
        <f t="shared" si="3"/>
        <v>12</v>
      </c>
      <c r="H27" s="104">
        <f t="shared" si="1"/>
        <v>3</v>
      </c>
      <c r="I27" s="132">
        <v>12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ht="15" customHeight="1" x14ac:dyDescent="0.15">
      <c r="A28" s="179"/>
      <c r="B28" s="178"/>
      <c r="C28" s="5" t="s">
        <v>139</v>
      </c>
      <c r="D28" s="12" t="s">
        <v>140</v>
      </c>
      <c r="E28" s="13"/>
      <c r="F28" s="94">
        <v>39</v>
      </c>
      <c r="G28" s="46">
        <f>SUM(I28:X28)</f>
        <v>101</v>
      </c>
      <c r="H28" s="104">
        <f t="shared" si="1"/>
        <v>2.5897435897435899</v>
      </c>
      <c r="I28" s="135">
        <v>22</v>
      </c>
      <c r="J28" s="132">
        <v>13</v>
      </c>
      <c r="K28" s="132">
        <v>15</v>
      </c>
      <c r="L28" s="132">
        <v>12</v>
      </c>
      <c r="M28" s="238">
        <v>13</v>
      </c>
      <c r="N28" s="238">
        <v>17</v>
      </c>
      <c r="O28" s="238">
        <v>9</v>
      </c>
      <c r="P28" s="132"/>
      <c r="Q28" s="134"/>
      <c r="R28" s="134"/>
      <c r="S28" s="53"/>
      <c r="T28" s="53"/>
      <c r="U28" s="53"/>
      <c r="V28" s="53"/>
      <c r="W28" s="53"/>
      <c r="X28" s="53"/>
    </row>
    <row r="29" spans="1:24" ht="15" customHeight="1" x14ac:dyDescent="0.15">
      <c r="A29" s="179"/>
      <c r="B29" s="178"/>
      <c r="C29" s="5" t="s">
        <v>235</v>
      </c>
      <c r="D29" s="12" t="s">
        <v>150</v>
      </c>
      <c r="E29" s="15"/>
      <c r="F29" s="96">
        <v>9</v>
      </c>
      <c r="G29" s="46">
        <f>SUM(I29:X29)</f>
        <v>27</v>
      </c>
      <c r="H29" s="104">
        <f t="shared" si="1"/>
        <v>3</v>
      </c>
      <c r="I29" s="135">
        <v>12</v>
      </c>
      <c r="J29" s="132">
        <v>15</v>
      </c>
      <c r="L29" s="134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s="53" customFormat="1" ht="15" customHeight="1" x14ac:dyDescent="0.15">
      <c r="A30" s="180"/>
      <c r="B30" s="181"/>
      <c r="C30" s="6"/>
      <c r="D30" s="14"/>
      <c r="E30" s="16" t="s">
        <v>32</v>
      </c>
      <c r="F30" s="92">
        <f>SUM(F21:F29)</f>
        <v>126</v>
      </c>
      <c r="G30" s="66">
        <f>SUM(G21:G29)</f>
        <v>333</v>
      </c>
      <c r="H30" s="66"/>
    </row>
    <row r="31" spans="1:24" s="53" customFormat="1" ht="15" customHeight="1" x14ac:dyDescent="0.15">
      <c r="A31" s="157" t="s">
        <v>6</v>
      </c>
      <c r="B31" s="158"/>
      <c r="C31" s="4" t="s">
        <v>236</v>
      </c>
      <c r="D31" s="10" t="s">
        <v>142</v>
      </c>
      <c r="E31" s="13"/>
      <c r="F31" s="94">
        <v>3</v>
      </c>
      <c r="G31" s="45">
        <f t="shared" ref="G31:G35" si="4">SUM(I31:X31)</f>
        <v>13</v>
      </c>
      <c r="H31" s="104">
        <f t="shared" si="1"/>
        <v>4.333333333333333</v>
      </c>
      <c r="I31" s="132">
        <v>13</v>
      </c>
    </row>
    <row r="32" spans="1:24" s="53" customFormat="1" ht="15" customHeight="1" x14ac:dyDescent="0.15">
      <c r="A32" s="184" t="s">
        <v>237</v>
      </c>
      <c r="B32" s="188" t="s">
        <v>238</v>
      </c>
      <c r="C32" s="5" t="s">
        <v>239</v>
      </c>
      <c r="D32" s="12" t="s">
        <v>144</v>
      </c>
      <c r="E32" s="13"/>
      <c r="F32" s="94">
        <v>3</v>
      </c>
      <c r="G32" s="46">
        <f t="shared" si="4"/>
        <v>13</v>
      </c>
      <c r="H32" s="104">
        <f t="shared" si="1"/>
        <v>4.333333333333333</v>
      </c>
      <c r="I32" s="135">
        <v>13</v>
      </c>
      <c r="J32"/>
      <c r="K32" s="134"/>
    </row>
    <row r="33" spans="1:24" s="53" customFormat="1" ht="15" customHeight="1" x14ac:dyDescent="0.15">
      <c r="A33" s="184"/>
      <c r="B33" s="188"/>
      <c r="C33" s="5" t="s">
        <v>240</v>
      </c>
      <c r="D33" s="12" t="s">
        <v>146</v>
      </c>
      <c r="E33" s="13"/>
      <c r="F33" s="94">
        <v>7</v>
      </c>
      <c r="G33" s="46">
        <f>SUM(I33:X33)</f>
        <v>20</v>
      </c>
      <c r="H33" s="104">
        <f>G33/F33</f>
        <v>2.8571428571428572</v>
      </c>
      <c r="I33" s="135">
        <v>7</v>
      </c>
      <c r="J33" s="132">
        <v>13</v>
      </c>
    </row>
    <row r="34" spans="1:24" s="53" customFormat="1" ht="15" customHeight="1" x14ac:dyDescent="0.15">
      <c r="A34" s="184"/>
      <c r="B34" s="188"/>
      <c r="C34" s="5" t="s">
        <v>241</v>
      </c>
      <c r="D34" s="12" t="s">
        <v>266</v>
      </c>
      <c r="E34" s="13"/>
      <c r="F34" s="94">
        <v>42</v>
      </c>
      <c r="G34" s="46">
        <f t="shared" si="4"/>
        <v>109</v>
      </c>
      <c r="H34" s="104">
        <f t="shared" si="1"/>
        <v>2.5952380952380953</v>
      </c>
      <c r="I34" s="135">
        <v>15</v>
      </c>
      <c r="J34" s="132">
        <v>11</v>
      </c>
      <c r="K34" s="132">
        <v>8</v>
      </c>
      <c r="L34" s="144">
        <v>19</v>
      </c>
      <c r="M34" s="238">
        <v>13</v>
      </c>
      <c r="N34" s="238">
        <v>13</v>
      </c>
      <c r="O34" s="238">
        <v>8</v>
      </c>
      <c r="P34" s="238">
        <v>10</v>
      </c>
      <c r="Q34" s="142">
        <v>12</v>
      </c>
    </row>
    <row r="35" spans="1:24" s="53" customFormat="1" ht="15" customHeight="1" x14ac:dyDescent="0.15">
      <c r="A35" s="184"/>
      <c r="B35" s="188"/>
      <c r="C35" s="19" t="s">
        <v>159</v>
      </c>
      <c r="D35" s="20" t="s">
        <v>243</v>
      </c>
      <c r="E35" s="15"/>
      <c r="F35" s="96">
        <v>28</v>
      </c>
      <c r="G35" s="46">
        <f t="shared" si="4"/>
        <v>79</v>
      </c>
      <c r="H35" s="104">
        <f>G35/F35</f>
        <v>2.8214285714285716</v>
      </c>
      <c r="I35" s="135">
        <v>20</v>
      </c>
      <c r="J35" s="132">
        <v>17</v>
      </c>
      <c r="K35" s="132">
        <v>15</v>
      </c>
      <c r="L35" s="142">
        <v>13</v>
      </c>
      <c r="M35" s="244">
        <v>14</v>
      </c>
    </row>
    <row r="36" spans="1:24" s="53" customFormat="1" ht="15" customHeight="1" x14ac:dyDescent="0.15">
      <c r="A36" s="185"/>
      <c r="B36" s="189"/>
      <c r="C36" s="19"/>
      <c r="D36" s="20"/>
      <c r="E36" s="16" t="s">
        <v>32</v>
      </c>
      <c r="F36" s="92">
        <f>SUM(F31:F35)</f>
        <v>83</v>
      </c>
      <c r="G36" s="51">
        <f>SUM(G31:G35)</f>
        <v>234</v>
      </c>
      <c r="H36" s="66"/>
    </row>
    <row r="37" spans="1:24" s="53" customFormat="1" ht="15" customHeight="1" x14ac:dyDescent="0.15">
      <c r="A37" s="157" t="s">
        <v>246</v>
      </c>
      <c r="B37" s="158"/>
      <c r="C37" s="4" t="s">
        <v>247</v>
      </c>
      <c r="D37" s="10" t="s">
        <v>152</v>
      </c>
      <c r="E37" s="22"/>
      <c r="F37" s="97">
        <v>5</v>
      </c>
      <c r="G37" s="45">
        <f t="shared" ref="G37:G46" si="5">SUM(I37:X37)</f>
        <v>15</v>
      </c>
      <c r="H37" s="104">
        <f t="shared" ref="H37:H43" si="6">G37/F37</f>
        <v>3</v>
      </c>
      <c r="I37" s="135">
        <v>15</v>
      </c>
      <c r="J37" s="132"/>
      <c r="K37"/>
    </row>
    <row r="38" spans="1:24" s="53" customFormat="1" ht="15" customHeight="1" x14ac:dyDescent="0.15">
      <c r="A38" s="168" t="s">
        <v>20</v>
      </c>
      <c r="B38" s="178"/>
      <c r="C38" s="5" t="s">
        <v>248</v>
      </c>
      <c r="D38" s="12" t="s">
        <v>154</v>
      </c>
      <c r="E38" s="23"/>
      <c r="F38" s="98">
        <v>23</v>
      </c>
      <c r="G38" s="46">
        <f t="shared" si="5"/>
        <v>46</v>
      </c>
      <c r="H38" s="104">
        <f>G38/F38</f>
        <v>2</v>
      </c>
      <c r="I38" s="135">
        <v>5</v>
      </c>
      <c r="J38" s="132">
        <v>20</v>
      </c>
      <c r="K38" s="132">
        <v>16</v>
      </c>
      <c r="L38" s="132">
        <v>5</v>
      </c>
    </row>
    <row r="39" spans="1:24" s="53" customFormat="1" ht="15" customHeight="1" x14ac:dyDescent="0.15">
      <c r="A39" s="179"/>
      <c r="B39" s="178"/>
      <c r="C39" s="5" t="s">
        <v>228</v>
      </c>
      <c r="D39" s="12" t="s">
        <v>249</v>
      </c>
      <c r="E39" s="23"/>
      <c r="F39" s="94">
        <v>36</v>
      </c>
      <c r="G39" s="46">
        <f t="shared" si="5"/>
        <v>84</v>
      </c>
      <c r="H39" s="104">
        <f t="shared" si="6"/>
        <v>2.3333333333333335</v>
      </c>
      <c r="I39" s="135">
        <v>7</v>
      </c>
      <c r="J39" s="132">
        <v>10</v>
      </c>
      <c r="K39" s="132">
        <v>5</v>
      </c>
      <c r="L39" s="132">
        <v>22</v>
      </c>
      <c r="M39" s="132">
        <v>15</v>
      </c>
      <c r="N39" s="238">
        <v>11</v>
      </c>
      <c r="O39" s="239">
        <v>5</v>
      </c>
      <c r="P39" s="239">
        <v>9</v>
      </c>
    </row>
    <row r="40" spans="1:24" s="53" customFormat="1" ht="15" customHeight="1" x14ac:dyDescent="0.15">
      <c r="A40" s="179"/>
      <c r="B40" s="178"/>
      <c r="C40" s="5" t="s">
        <v>295</v>
      </c>
      <c r="D40" s="12" t="s">
        <v>160</v>
      </c>
      <c r="E40" s="23"/>
      <c r="F40" s="94">
        <v>12</v>
      </c>
      <c r="G40" s="104">
        <f>SUM(I40:X40)</f>
        <v>28</v>
      </c>
      <c r="H40" s="104">
        <f>G40/F40</f>
        <v>2.3333333333333335</v>
      </c>
      <c r="I40" s="132">
        <v>11</v>
      </c>
      <c r="J40" s="132">
        <v>8</v>
      </c>
      <c r="K40" s="132">
        <v>9</v>
      </c>
      <c r="L40"/>
    </row>
    <row r="41" spans="1:24" s="53" customFormat="1" ht="15" customHeight="1" x14ac:dyDescent="0.15">
      <c r="A41" s="179"/>
      <c r="B41" s="178"/>
      <c r="C41" s="17" t="s">
        <v>250</v>
      </c>
      <c r="D41" s="18" t="s">
        <v>162</v>
      </c>
      <c r="E41" s="24"/>
      <c r="F41" s="98">
        <v>8</v>
      </c>
      <c r="G41" s="104">
        <f t="shared" si="5"/>
        <v>28</v>
      </c>
      <c r="H41" s="104">
        <f t="shared" si="6"/>
        <v>3.5</v>
      </c>
      <c r="I41" s="237">
        <v>7</v>
      </c>
      <c r="J41" s="239">
        <v>21</v>
      </c>
    </row>
    <row r="42" spans="1:24" s="53" customFormat="1" ht="15" customHeight="1" x14ac:dyDescent="0.15">
      <c r="A42" s="179"/>
      <c r="B42" s="178"/>
      <c r="C42" s="5" t="s">
        <v>251</v>
      </c>
      <c r="D42" s="12" t="s">
        <v>164</v>
      </c>
      <c r="E42" s="23"/>
      <c r="F42" s="94">
        <v>17</v>
      </c>
      <c r="G42" s="104">
        <f t="shared" si="5"/>
        <v>36</v>
      </c>
      <c r="H42" s="104">
        <f t="shared" si="6"/>
        <v>2.1176470588235294</v>
      </c>
      <c r="I42" s="135">
        <v>13</v>
      </c>
      <c r="J42" s="132">
        <v>6</v>
      </c>
      <c r="K42" s="132">
        <v>17</v>
      </c>
    </row>
    <row r="43" spans="1:24" s="53" customFormat="1" ht="15" customHeight="1" x14ac:dyDescent="0.15">
      <c r="A43" s="179"/>
      <c r="B43" s="178"/>
      <c r="C43" s="5" t="s">
        <v>252</v>
      </c>
      <c r="D43" s="12" t="s">
        <v>166</v>
      </c>
      <c r="E43" s="23"/>
      <c r="F43" s="94">
        <v>13</v>
      </c>
      <c r="G43" s="104">
        <f t="shared" si="5"/>
        <v>43</v>
      </c>
      <c r="H43" s="104">
        <f t="shared" si="6"/>
        <v>3.3076923076923075</v>
      </c>
      <c r="I43" s="135">
        <v>10</v>
      </c>
      <c r="J43" s="132">
        <v>13</v>
      </c>
      <c r="K43" s="240">
        <v>12</v>
      </c>
      <c r="L43" s="238">
        <v>8</v>
      </c>
      <c r="M43" s="134"/>
    </row>
    <row r="44" spans="1:24" s="53" customFormat="1" ht="15" customHeight="1" x14ac:dyDescent="0.15">
      <c r="A44" s="179"/>
      <c r="B44" s="178"/>
      <c r="C44" s="5" t="s">
        <v>253</v>
      </c>
      <c r="D44" s="12" t="s">
        <v>168</v>
      </c>
      <c r="E44" s="23"/>
      <c r="F44" s="94">
        <v>67</v>
      </c>
      <c r="G44" s="46">
        <f>SUM(I44:X44)</f>
        <v>132</v>
      </c>
      <c r="H44" s="104">
        <f>G44/F44</f>
        <v>1.9701492537313432</v>
      </c>
      <c r="I44" s="135">
        <v>9</v>
      </c>
      <c r="J44" s="132">
        <v>11</v>
      </c>
      <c r="K44" s="132">
        <v>12</v>
      </c>
      <c r="L44" s="132">
        <v>10</v>
      </c>
      <c r="M44" s="132">
        <v>6</v>
      </c>
      <c r="N44" s="132">
        <v>1</v>
      </c>
      <c r="O44" s="132">
        <v>6</v>
      </c>
      <c r="P44" s="132">
        <v>7</v>
      </c>
      <c r="Q44" s="132">
        <v>6</v>
      </c>
      <c r="R44" s="132">
        <v>12</v>
      </c>
      <c r="S44" s="132">
        <v>10</v>
      </c>
      <c r="T44" s="132">
        <v>8</v>
      </c>
      <c r="U44" s="132">
        <v>15</v>
      </c>
      <c r="V44" s="132">
        <v>9</v>
      </c>
      <c r="W44" s="132">
        <v>10</v>
      </c>
      <c r="X44" s="134"/>
    </row>
    <row r="45" spans="1:24" s="53" customFormat="1" ht="15" customHeight="1" x14ac:dyDescent="0.15">
      <c r="A45" s="179"/>
      <c r="B45" s="178"/>
      <c r="C45" s="5" t="s">
        <v>230</v>
      </c>
      <c r="D45" s="12" t="s">
        <v>170</v>
      </c>
      <c r="E45" s="23"/>
      <c r="F45" s="94">
        <v>52</v>
      </c>
      <c r="G45" s="46">
        <f>SUM(I45:O45)</f>
        <v>83</v>
      </c>
      <c r="H45" s="104">
        <f>G45/F45</f>
        <v>1.5961538461538463</v>
      </c>
      <c r="I45" s="132">
        <v>17</v>
      </c>
      <c r="J45" s="132">
        <v>8</v>
      </c>
      <c r="K45" s="132">
        <v>12</v>
      </c>
      <c r="L45" s="238">
        <v>13</v>
      </c>
      <c r="M45" s="238">
        <v>7</v>
      </c>
      <c r="N45" s="238">
        <v>13</v>
      </c>
      <c r="O45" s="238">
        <v>13</v>
      </c>
      <c r="P45" s="238">
        <v>10</v>
      </c>
      <c r="Q45" s="142">
        <v>11</v>
      </c>
      <c r="R45" s="142">
        <v>14</v>
      </c>
      <c r="U45" s="1"/>
      <c r="V45" s="1"/>
      <c r="W45" s="1"/>
      <c r="X45" s="1"/>
    </row>
    <row r="46" spans="1:24" s="53" customFormat="1" ht="15" customHeight="1" x14ac:dyDescent="0.15">
      <c r="A46" s="179"/>
      <c r="B46" s="178"/>
      <c r="C46" s="17" t="s">
        <v>231</v>
      </c>
      <c r="D46" s="18" t="s">
        <v>172</v>
      </c>
      <c r="E46" s="23"/>
      <c r="F46" s="94">
        <v>56</v>
      </c>
      <c r="G46" s="46">
        <f t="shared" si="5"/>
        <v>120</v>
      </c>
      <c r="H46" s="104">
        <f>G46/F46</f>
        <v>2.1428571428571428</v>
      </c>
      <c r="I46" s="237">
        <v>7</v>
      </c>
      <c r="J46" s="241">
        <v>12</v>
      </c>
      <c r="K46" s="132">
        <v>11</v>
      </c>
      <c r="L46" s="238">
        <v>14</v>
      </c>
      <c r="M46" s="238">
        <v>12</v>
      </c>
      <c r="N46" s="238">
        <v>10</v>
      </c>
      <c r="O46" s="238">
        <v>18</v>
      </c>
      <c r="P46" s="238">
        <v>13</v>
      </c>
      <c r="Q46" s="238">
        <v>11</v>
      </c>
      <c r="R46" s="239">
        <v>12</v>
      </c>
    </row>
    <row r="47" spans="1:24" s="53" customFormat="1" ht="15" customHeight="1" x14ac:dyDescent="0.15">
      <c r="A47" s="180"/>
      <c r="B47" s="181"/>
      <c r="C47" s="6"/>
      <c r="D47" s="14"/>
      <c r="E47" s="26" t="s">
        <v>32</v>
      </c>
      <c r="F47" s="99">
        <f>SUM(F37:F46)</f>
        <v>289</v>
      </c>
      <c r="G47" s="66">
        <f>SUM(G37:G46)</f>
        <v>615</v>
      </c>
      <c r="H47" s="66"/>
    </row>
    <row r="48" spans="1:24" s="53" customFormat="1" ht="15" customHeight="1" x14ac:dyDescent="0.15">
      <c r="A48" s="190" t="s">
        <v>255</v>
      </c>
      <c r="B48" s="191"/>
      <c r="C48" s="4" t="s">
        <v>174</v>
      </c>
      <c r="D48" s="10" t="s">
        <v>72</v>
      </c>
      <c r="E48" s="22"/>
      <c r="F48" s="97">
        <v>0</v>
      </c>
      <c r="G48" s="51">
        <f t="shared" ref="G48:G50" si="7">SUM(I48:X48)</f>
        <v>0</v>
      </c>
      <c r="H48" s="70"/>
      <c r="I48"/>
    </row>
    <row r="49" spans="1:24" s="53" customFormat="1" ht="15" customHeight="1" x14ac:dyDescent="0.15">
      <c r="A49" s="168" t="s">
        <v>33</v>
      </c>
      <c r="B49" s="169"/>
      <c r="C49" s="5" t="s">
        <v>175</v>
      </c>
      <c r="D49" s="12" t="s">
        <v>74</v>
      </c>
      <c r="E49" s="23"/>
      <c r="F49" s="94">
        <v>17</v>
      </c>
      <c r="G49" s="46">
        <f t="shared" si="7"/>
        <v>50</v>
      </c>
      <c r="H49" s="104">
        <f>G49/F49</f>
        <v>2.9411764705882355</v>
      </c>
      <c r="I49" s="135">
        <v>11</v>
      </c>
      <c r="J49" s="132">
        <v>13</v>
      </c>
      <c r="K49" s="132">
        <v>11</v>
      </c>
      <c r="L49" s="238">
        <v>15</v>
      </c>
      <c r="M49"/>
      <c r="N49"/>
      <c r="O49"/>
    </row>
    <row r="50" spans="1:24" s="53" customFormat="1" ht="15" customHeight="1" x14ac:dyDescent="0.15">
      <c r="A50" s="168"/>
      <c r="B50" s="169"/>
      <c r="C50" s="7" t="s">
        <v>176</v>
      </c>
      <c r="D50" s="12" t="s">
        <v>75</v>
      </c>
      <c r="E50" s="27"/>
      <c r="F50" s="98">
        <v>18</v>
      </c>
      <c r="G50" s="46">
        <f t="shared" si="7"/>
        <v>34</v>
      </c>
      <c r="H50" s="104">
        <f>G50/F50</f>
        <v>1.8888888888888888</v>
      </c>
      <c r="I50" s="135">
        <v>9</v>
      </c>
      <c r="J50" s="132">
        <v>11</v>
      </c>
      <c r="K50" s="239">
        <v>14</v>
      </c>
    </row>
    <row r="51" spans="1:24" s="53" customFormat="1" ht="15" customHeight="1" x14ac:dyDescent="0.15">
      <c r="A51" s="168"/>
      <c r="B51" s="169"/>
      <c r="C51" s="7" t="s">
        <v>177</v>
      </c>
      <c r="D51" s="12" t="s">
        <v>76</v>
      </c>
      <c r="E51" s="27"/>
      <c r="F51" s="155">
        <v>2</v>
      </c>
      <c r="G51" s="154">
        <f>SUM(I51:X51)</f>
        <v>5</v>
      </c>
      <c r="H51" s="154">
        <f>G51/F51</f>
        <v>2.5</v>
      </c>
      <c r="I51" s="135">
        <v>5</v>
      </c>
      <c r="J51" s="140"/>
    </row>
    <row r="52" spans="1:24" s="53" customFormat="1" ht="15" customHeight="1" x14ac:dyDescent="0.15">
      <c r="A52" s="168"/>
      <c r="B52" s="169"/>
      <c r="C52" s="7" t="s">
        <v>178</v>
      </c>
      <c r="D52" s="12" t="s">
        <v>77</v>
      </c>
      <c r="E52" s="28"/>
      <c r="F52" s="95">
        <v>3</v>
      </c>
      <c r="G52" s="43">
        <f>SUM(I52:X52)</f>
        <v>11</v>
      </c>
      <c r="H52" s="154">
        <f t="shared" ref="H52:H53" si="8">G52/F52</f>
        <v>3.6666666666666665</v>
      </c>
      <c r="I52" s="242">
        <v>11</v>
      </c>
    </row>
    <row r="53" spans="1:24" s="53" customFormat="1" ht="15" customHeight="1" x14ac:dyDescent="0.15">
      <c r="A53" s="168"/>
      <c r="B53" s="169"/>
      <c r="C53" s="29" t="s">
        <v>179</v>
      </c>
      <c r="D53" s="14" t="s">
        <v>78</v>
      </c>
      <c r="E53" s="25"/>
      <c r="F53" s="156">
        <v>2</v>
      </c>
      <c r="G53" s="153">
        <f>SUM(I53:X53)</f>
        <v>16</v>
      </c>
      <c r="H53" s="154">
        <f t="shared" si="8"/>
        <v>8</v>
      </c>
      <c r="I53" s="242">
        <v>16</v>
      </c>
    </row>
    <row r="54" spans="1:24" s="53" customFormat="1" ht="15" customHeight="1" x14ac:dyDescent="0.15">
      <c r="A54" s="170"/>
      <c r="B54" s="171"/>
      <c r="C54" s="6"/>
      <c r="D54" s="14"/>
      <c r="E54" s="16" t="s">
        <v>32</v>
      </c>
      <c r="F54" s="92">
        <f>SUM(F48:F53)</f>
        <v>42</v>
      </c>
      <c r="G54" s="107">
        <f>SUM(G48:G53)</f>
        <v>116</v>
      </c>
      <c r="H54" s="66"/>
    </row>
    <row r="55" spans="1:24" s="53" customFormat="1" ht="15" customHeight="1" x14ac:dyDescent="0.15">
      <c r="A55" s="157" t="s">
        <v>256</v>
      </c>
      <c r="B55" s="158"/>
      <c r="C55" s="4" t="s">
        <v>257</v>
      </c>
      <c r="D55" s="10" t="s">
        <v>9</v>
      </c>
      <c r="E55" s="22"/>
      <c r="F55" s="172">
        <v>42</v>
      </c>
      <c r="G55" s="162">
        <f>SUM(I55:X55)</f>
        <v>129</v>
      </c>
      <c r="H55" s="165">
        <f>G55/F55</f>
        <v>3.0714285714285716</v>
      </c>
      <c r="I55" s="132">
        <v>27</v>
      </c>
      <c r="J55" s="132">
        <v>26</v>
      </c>
      <c r="K55" s="132">
        <v>37</v>
      </c>
      <c r="L55" s="132">
        <v>26</v>
      </c>
      <c r="M55" s="238">
        <v>13</v>
      </c>
      <c r="N55"/>
    </row>
    <row r="56" spans="1:24" s="53" customFormat="1" ht="15" customHeight="1" x14ac:dyDescent="0.15">
      <c r="A56" s="184" t="s">
        <v>21</v>
      </c>
      <c r="B56" s="186" t="s">
        <v>22</v>
      </c>
      <c r="C56" s="5" t="s">
        <v>258</v>
      </c>
      <c r="D56" s="12" t="s">
        <v>10</v>
      </c>
      <c r="E56" s="23"/>
      <c r="F56" s="200"/>
      <c r="G56" s="163"/>
      <c r="H56" s="182"/>
    </row>
    <row r="57" spans="1:24" s="53" customFormat="1" ht="15" customHeight="1" x14ac:dyDescent="0.15">
      <c r="A57" s="184"/>
      <c r="B57" s="186"/>
      <c r="C57" s="5" t="s">
        <v>259</v>
      </c>
      <c r="D57" s="12" t="s">
        <v>11</v>
      </c>
      <c r="E57" s="23"/>
      <c r="F57" s="200"/>
      <c r="G57" s="163"/>
      <c r="H57" s="182"/>
    </row>
    <row r="58" spans="1:24" s="53" customFormat="1" ht="15" customHeight="1" x14ac:dyDescent="0.15">
      <c r="A58" s="184"/>
      <c r="B58" s="186"/>
      <c r="C58" s="5" t="s">
        <v>260</v>
      </c>
      <c r="D58" s="12" t="s">
        <v>12</v>
      </c>
      <c r="E58" s="23"/>
      <c r="F58" s="200"/>
      <c r="G58" s="163"/>
      <c r="H58" s="182"/>
    </row>
    <row r="59" spans="1:24" s="53" customFormat="1" ht="15" customHeight="1" x14ac:dyDescent="0.15">
      <c r="A59" s="184"/>
      <c r="B59" s="186"/>
      <c r="C59" s="5" t="s">
        <v>261</v>
      </c>
      <c r="D59" s="12" t="s">
        <v>13</v>
      </c>
      <c r="E59" s="23"/>
      <c r="F59" s="200"/>
      <c r="G59" s="163"/>
      <c r="H59" s="182"/>
    </row>
    <row r="60" spans="1:24" s="53" customFormat="1" ht="15" customHeight="1" x14ac:dyDescent="0.15">
      <c r="A60" s="184"/>
      <c r="B60" s="186"/>
      <c r="C60" s="5" t="s">
        <v>262</v>
      </c>
      <c r="D60" s="12" t="s">
        <v>14</v>
      </c>
      <c r="E60" s="23"/>
      <c r="F60" s="200"/>
      <c r="G60" s="163"/>
      <c r="H60" s="182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53" customFormat="1" ht="15" customHeight="1" x14ac:dyDescent="0.15">
      <c r="A61" s="184"/>
      <c r="B61" s="186"/>
      <c r="C61" s="6" t="s">
        <v>263</v>
      </c>
      <c r="D61" s="14" t="s">
        <v>181</v>
      </c>
      <c r="E61" s="25"/>
      <c r="F61" s="201"/>
      <c r="G61" s="164"/>
      <c r="H61" s="18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53" customFormat="1" ht="13.5" x14ac:dyDescent="0.15">
      <c r="A62" s="185"/>
      <c r="B62" s="187"/>
      <c r="C62" s="6"/>
      <c r="D62" s="14"/>
      <c r="E62" s="26" t="s">
        <v>32</v>
      </c>
      <c r="F62" s="99">
        <f>SUM(F55)</f>
        <v>42</v>
      </c>
      <c r="G62" s="120">
        <f>G55</f>
        <v>129</v>
      </c>
      <c r="H62" s="15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53" customFormat="1" ht="13.5" x14ac:dyDescent="0.15">
      <c r="A63" s="157" t="s">
        <v>288</v>
      </c>
      <c r="B63" s="158"/>
      <c r="C63" s="4" t="s">
        <v>289</v>
      </c>
      <c r="D63" s="10" t="s">
        <v>290</v>
      </c>
      <c r="E63" s="22"/>
      <c r="F63" s="93">
        <v>0</v>
      </c>
      <c r="G63" s="70"/>
      <c r="H63" s="70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53" customFormat="1" ht="13.5" customHeight="1" x14ac:dyDescent="0.15">
      <c r="A64" s="196" t="s">
        <v>291</v>
      </c>
      <c r="B64" s="197"/>
      <c r="C64" s="5" t="s">
        <v>292</v>
      </c>
      <c r="D64" s="12" t="s">
        <v>293</v>
      </c>
      <c r="E64" s="27"/>
      <c r="F64" s="151">
        <v>4</v>
      </c>
      <c r="G64" s="70"/>
      <c r="H64" s="70"/>
      <c r="I64" s="141"/>
      <c r="J64" s="141"/>
      <c r="K64" s="141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53" customFormat="1" ht="13.5" x14ac:dyDescent="0.15">
      <c r="A65" s="198"/>
      <c r="B65" s="199"/>
      <c r="C65" s="6"/>
      <c r="D65" s="14"/>
      <c r="E65" s="16" t="s">
        <v>32</v>
      </c>
      <c r="F65" s="92">
        <f>SUM(F63:F64)</f>
        <v>4</v>
      </c>
      <c r="G65" s="120">
        <f>SUM(G63:G64)</f>
        <v>0</v>
      </c>
      <c r="H65" s="152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53" customFormat="1" ht="13.5" x14ac:dyDescent="0.15">
      <c r="A66" s="136"/>
      <c r="B66" s="137"/>
      <c r="C66" s="138"/>
      <c r="D66" s="36"/>
      <c r="E66" s="139"/>
      <c r="F66" s="99"/>
      <c r="G66" s="119"/>
      <c r="H66" s="152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53" customFormat="1" ht="13.5" x14ac:dyDescent="0.15">
      <c r="A67" s="33"/>
      <c r="B67" s="34"/>
      <c r="C67" s="35"/>
      <c r="D67" s="36"/>
      <c r="E67" s="37" t="s">
        <v>34</v>
      </c>
      <c r="F67" s="101">
        <f>SUM(F62,F54,F47,F30,F36,F20,F12,F65)</f>
        <v>673</v>
      </c>
      <c r="G67" s="120">
        <f>SUM(G12,G20,G30,G36,G47,G54,G62)</f>
        <v>1584</v>
      </c>
      <c r="H67" s="152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53" customFormat="1" x14ac:dyDescent="0.15">
      <c r="A68" s="1"/>
      <c r="B68" s="1"/>
      <c r="C68" s="2"/>
      <c r="D68" s="1"/>
      <c r="E68" s="2"/>
      <c r="F68" s="1"/>
      <c r="G68" s="1"/>
      <c r="H68" s="1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53" customFormat="1" x14ac:dyDescent="0.15">
      <c r="A69" s="1"/>
      <c r="B69" s="1"/>
      <c r="C69" s="1"/>
      <c r="D69" s="1"/>
      <c r="E69" s="2"/>
      <c r="F69" s="1"/>
      <c r="G69" s="1"/>
      <c r="H69" s="1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53" customFormat="1" x14ac:dyDescent="0.15">
      <c r="A70" s="1"/>
      <c r="B70" s="1"/>
      <c r="C70" s="1"/>
      <c r="D70" s="1"/>
      <c r="E70" s="2"/>
      <c r="F70" s="1"/>
      <c r="G70" s="1"/>
      <c r="H70" s="1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53" customFormat="1" x14ac:dyDescent="0.15">
      <c r="A71" s="1"/>
      <c r="B71" s="1"/>
      <c r="C71" s="1"/>
      <c r="D71" s="1"/>
      <c r="E71" s="2"/>
      <c r="F71" s="1"/>
      <c r="G71" s="1"/>
      <c r="H71" s="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</sheetData>
  <mergeCells count="27">
    <mergeCell ref="A63:B63"/>
    <mergeCell ref="A64:B65"/>
    <mergeCell ref="A55:B55"/>
    <mergeCell ref="F55:F61"/>
    <mergeCell ref="G55:G61"/>
    <mergeCell ref="H55:H61"/>
    <mergeCell ref="A56:A62"/>
    <mergeCell ref="B56:B62"/>
    <mergeCell ref="A32:A36"/>
    <mergeCell ref="B32:B36"/>
    <mergeCell ref="A37:B37"/>
    <mergeCell ref="A38:B47"/>
    <mergeCell ref="A48:B48"/>
    <mergeCell ref="A49:B54"/>
    <mergeCell ref="A13:B13"/>
    <mergeCell ref="A14:A20"/>
    <mergeCell ref="B14:B20"/>
    <mergeCell ref="A21:B21"/>
    <mergeCell ref="A22:B30"/>
    <mergeCell ref="A31:B31"/>
    <mergeCell ref="A1:H1"/>
    <mergeCell ref="A3:B3"/>
    <mergeCell ref="A4:B4"/>
    <mergeCell ref="F4:F10"/>
    <mergeCell ref="G4:G11"/>
    <mergeCell ref="H4:H11"/>
    <mergeCell ref="A5:B12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70"/>
  <sheetViews>
    <sheetView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I1" sqref="I1"/>
    </sheetView>
  </sheetViews>
  <sheetFormatPr defaultRowHeight="12" outlineLevelCol="1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10" width="9.33203125" style="1" customWidth="1" outlineLevel="1"/>
    <col min="11" max="22" width="9.33203125" customWidth="1" outlineLevel="1"/>
    <col min="23" max="28" width="9.33203125" style="1" customWidth="1" outlineLevel="1"/>
    <col min="29" max="29" width="33.6640625" style="53" customWidth="1"/>
    <col min="30" max="16384" width="9.33203125" style="1"/>
  </cols>
  <sheetData>
    <row r="1" spans="1:29" ht="17.25" x14ac:dyDescent="0.15">
      <c r="A1" s="211" t="s">
        <v>264</v>
      </c>
      <c r="B1" s="211"/>
      <c r="C1" s="211"/>
      <c r="D1" s="211"/>
      <c r="E1" s="211"/>
      <c r="F1" s="211"/>
      <c r="G1" s="211"/>
      <c r="H1" s="211"/>
    </row>
    <row r="2" spans="1:29" ht="6.75" customHeight="1" x14ac:dyDescent="0.15"/>
    <row r="3" spans="1:29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226</v>
      </c>
      <c r="G3" s="39" t="s">
        <v>37</v>
      </c>
      <c r="H3" s="52" t="s">
        <v>81</v>
      </c>
      <c r="AC3" s="54"/>
    </row>
    <row r="4" spans="1:29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16</v>
      </c>
      <c r="G4" s="162">
        <f>SUM(I4:AB4)</f>
        <v>45</v>
      </c>
      <c r="H4" s="165">
        <f>G4/F4</f>
        <v>2.8125</v>
      </c>
      <c r="I4" s="53">
        <v>16</v>
      </c>
      <c r="J4" s="53">
        <v>10</v>
      </c>
      <c r="K4" s="53">
        <v>12</v>
      </c>
      <c r="L4" s="53">
        <v>7</v>
      </c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9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163"/>
      <c r="H5" s="166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9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163"/>
      <c r="H6" s="166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9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163"/>
      <c r="H7" s="166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9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163"/>
      <c r="H8" s="166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9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163"/>
      <c r="H9" s="166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9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163"/>
      <c r="H10" s="166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9" ht="15" customHeight="1" x14ac:dyDescent="0.15">
      <c r="A11" s="168"/>
      <c r="B11" s="169"/>
      <c r="C11" s="6" t="s">
        <v>106</v>
      </c>
      <c r="D11" s="14" t="s">
        <v>107</v>
      </c>
      <c r="E11" s="15"/>
      <c r="F11" s="201"/>
      <c r="G11" s="164"/>
      <c r="H11" s="167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9" ht="15" customHeight="1" x14ac:dyDescent="0.15">
      <c r="A12" s="170"/>
      <c r="B12" s="171"/>
      <c r="C12" s="6"/>
      <c r="D12" s="14"/>
      <c r="E12" s="16" t="s">
        <v>32</v>
      </c>
      <c r="F12" s="92">
        <f>SUM(F4:F11)</f>
        <v>16</v>
      </c>
      <c r="G12" s="66">
        <f>SUM(G4)</f>
        <v>45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9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23</v>
      </c>
      <c r="G13" s="45">
        <f t="shared" ref="G13:G22" si="0">SUM(I13:AB13)</f>
        <v>64</v>
      </c>
      <c r="H13" s="45">
        <f t="shared" ref="H13:H18" si="1">G13/F13</f>
        <v>2.7826086956521738</v>
      </c>
      <c r="I13" s="53">
        <v>13</v>
      </c>
      <c r="J13" s="53">
        <v>11</v>
      </c>
      <c r="K13" s="53">
        <v>12</v>
      </c>
      <c r="L13" s="53">
        <v>8</v>
      </c>
      <c r="M13" s="53">
        <v>11</v>
      </c>
      <c r="N13" s="53">
        <v>9</v>
      </c>
      <c r="O13" s="53"/>
      <c r="P13" s="53"/>
      <c r="Q13" s="53"/>
      <c r="R13" s="53"/>
      <c r="S13" s="53"/>
      <c r="T13" s="53"/>
      <c r="U13" s="53"/>
      <c r="V13" s="53"/>
    </row>
    <row r="14" spans="1:29" ht="15" customHeight="1" x14ac:dyDescent="0.15">
      <c r="A14" s="212" t="s">
        <v>232</v>
      </c>
      <c r="B14" s="214" t="s">
        <v>233</v>
      </c>
      <c r="C14" s="5" t="s">
        <v>110</v>
      </c>
      <c r="D14" s="12" t="s">
        <v>111</v>
      </c>
      <c r="E14" s="13"/>
      <c r="F14" s="94">
        <v>8</v>
      </c>
      <c r="G14" s="46">
        <f t="shared" si="0"/>
        <v>27</v>
      </c>
      <c r="H14" s="46">
        <f t="shared" si="1"/>
        <v>3.375</v>
      </c>
      <c r="I14" s="53">
        <v>27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9" ht="15" customHeight="1" x14ac:dyDescent="0.15">
      <c r="A15" s="212"/>
      <c r="B15" s="214"/>
      <c r="C15" s="5" t="s">
        <v>112</v>
      </c>
      <c r="D15" s="12" t="s">
        <v>113</v>
      </c>
      <c r="E15" s="13"/>
      <c r="F15" s="94">
        <v>28</v>
      </c>
      <c r="G15" s="46">
        <f t="shared" si="0"/>
        <v>87</v>
      </c>
      <c r="H15" s="46">
        <f t="shared" si="1"/>
        <v>3.1071428571428572</v>
      </c>
      <c r="I15" s="53">
        <v>12</v>
      </c>
      <c r="J15" s="53">
        <v>12</v>
      </c>
      <c r="K15" s="53">
        <v>11</v>
      </c>
      <c r="L15" s="53">
        <v>9</v>
      </c>
      <c r="M15" s="53">
        <v>10</v>
      </c>
      <c r="N15" s="53">
        <v>14</v>
      </c>
      <c r="O15" s="53">
        <v>19</v>
      </c>
      <c r="P15" s="53"/>
      <c r="Q15" s="53"/>
      <c r="R15" s="53"/>
      <c r="S15" s="53"/>
      <c r="T15" s="53"/>
      <c r="U15" s="53"/>
      <c r="V15" s="53"/>
    </row>
    <row r="16" spans="1:29" ht="15" customHeight="1" x14ac:dyDescent="0.15">
      <c r="A16" s="212"/>
      <c r="B16" s="214"/>
      <c r="C16" s="17" t="s">
        <v>114</v>
      </c>
      <c r="D16" s="18" t="s">
        <v>115</v>
      </c>
      <c r="E16" s="13"/>
      <c r="F16" s="94">
        <v>6</v>
      </c>
      <c r="G16" s="46">
        <f t="shared" si="0"/>
        <v>16</v>
      </c>
      <c r="H16" s="46">
        <f t="shared" si="1"/>
        <v>2.6666666666666665</v>
      </c>
      <c r="I16" s="53">
        <v>16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15" customHeight="1" x14ac:dyDescent="0.15">
      <c r="A17" s="212"/>
      <c r="B17" s="214"/>
      <c r="C17" s="108" t="s">
        <v>227</v>
      </c>
      <c r="D17" s="109" t="s">
        <v>234</v>
      </c>
      <c r="E17" s="13"/>
      <c r="F17" s="94">
        <v>5</v>
      </c>
      <c r="G17" s="46">
        <f t="shared" si="0"/>
        <v>16</v>
      </c>
      <c r="H17" s="46">
        <f t="shared" si="1"/>
        <v>3.2</v>
      </c>
      <c r="I17" s="53">
        <v>16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5" customHeight="1" x14ac:dyDescent="0.15">
      <c r="A18" s="212"/>
      <c r="B18" s="214"/>
      <c r="C18" s="5" t="s">
        <v>116</v>
      </c>
      <c r="D18" s="12" t="s">
        <v>117</v>
      </c>
      <c r="E18" s="13"/>
      <c r="F18" s="94">
        <v>8</v>
      </c>
      <c r="G18" s="46">
        <f t="shared" si="0"/>
        <v>25</v>
      </c>
      <c r="H18" s="46">
        <f t="shared" si="1"/>
        <v>3.125</v>
      </c>
      <c r="I18" s="53">
        <v>16</v>
      </c>
      <c r="J18" s="53">
        <v>9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x14ac:dyDescent="0.15">
      <c r="A19" s="212"/>
      <c r="B19" s="214"/>
      <c r="C19" s="5" t="s">
        <v>118</v>
      </c>
      <c r="D19" s="12" t="s">
        <v>119</v>
      </c>
      <c r="E19" s="13"/>
      <c r="F19" s="94">
        <v>0</v>
      </c>
      <c r="G19" s="46">
        <f t="shared" si="0"/>
        <v>0</v>
      </c>
      <c r="H19" s="70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 customHeight="1" x14ac:dyDescent="0.15">
      <c r="A20" s="212"/>
      <c r="B20" s="214"/>
      <c r="C20" s="5" t="s">
        <v>120</v>
      </c>
      <c r="D20" s="12" t="s">
        <v>121</v>
      </c>
      <c r="E20" s="13"/>
      <c r="F20" s="94">
        <v>5</v>
      </c>
      <c r="G20" s="46">
        <f t="shared" si="0"/>
        <v>21</v>
      </c>
      <c r="H20" s="46">
        <f>G20/F20</f>
        <v>4.2</v>
      </c>
      <c r="I20" s="53">
        <v>21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15" customHeight="1" x14ac:dyDescent="0.15">
      <c r="A21" s="212"/>
      <c r="B21" s="214"/>
      <c r="C21" s="5" t="s">
        <v>122</v>
      </c>
      <c r="D21" s="12" t="s">
        <v>123</v>
      </c>
      <c r="E21" s="13"/>
      <c r="F21" s="94">
        <v>0</v>
      </c>
      <c r="G21" s="46">
        <f t="shared" si="0"/>
        <v>0</v>
      </c>
      <c r="H21" s="70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5" customHeight="1" x14ac:dyDescent="0.15">
      <c r="A22" s="212"/>
      <c r="B22" s="214"/>
      <c r="C22" s="5" t="s">
        <v>124</v>
      </c>
      <c r="D22" s="12" t="s">
        <v>125</v>
      </c>
      <c r="E22" s="13"/>
      <c r="F22" s="95">
        <v>4</v>
      </c>
      <c r="G22" s="48">
        <f t="shared" si="0"/>
        <v>18</v>
      </c>
      <c r="H22" s="48">
        <f>G22/(F22+4)</f>
        <v>2.25</v>
      </c>
      <c r="I22" s="53">
        <v>18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5" customHeight="1" x14ac:dyDescent="0.15">
      <c r="A23" s="213"/>
      <c r="B23" s="215"/>
      <c r="C23" s="6"/>
      <c r="D23" s="14"/>
      <c r="E23" s="16" t="s">
        <v>32</v>
      </c>
      <c r="F23" s="92">
        <f>SUM(F13:F22)</f>
        <v>87</v>
      </c>
      <c r="G23" s="66">
        <f>SUM(G13:G22)</f>
        <v>274</v>
      </c>
      <c r="H23" s="66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ht="15" customHeight="1" x14ac:dyDescent="0.15">
      <c r="A24" s="157" t="s">
        <v>4</v>
      </c>
      <c r="B24" s="158"/>
      <c r="C24" s="4" t="s">
        <v>126</v>
      </c>
      <c r="D24" s="10" t="s">
        <v>127</v>
      </c>
      <c r="E24" s="11"/>
      <c r="F24" s="93">
        <v>41</v>
      </c>
      <c r="G24" s="45">
        <f t="shared" ref="G24:G29" si="2">SUM(I24:AB24)</f>
        <v>132</v>
      </c>
      <c r="H24" s="45">
        <f>G24/F24</f>
        <v>3.2195121951219514</v>
      </c>
      <c r="I24" s="53">
        <v>13</v>
      </c>
      <c r="J24" s="53">
        <v>7</v>
      </c>
      <c r="K24" s="53">
        <v>13</v>
      </c>
      <c r="L24" s="53">
        <v>18</v>
      </c>
      <c r="M24" s="53">
        <v>17</v>
      </c>
      <c r="N24" s="53">
        <v>14</v>
      </c>
      <c r="O24" s="53">
        <v>24</v>
      </c>
      <c r="P24" s="53">
        <v>10</v>
      </c>
      <c r="Q24" s="53">
        <v>16</v>
      </c>
      <c r="R24" s="53"/>
      <c r="S24" s="53"/>
      <c r="T24" s="53"/>
      <c r="V24" s="53"/>
    </row>
    <row r="25" spans="1:22" ht="15" customHeight="1" x14ac:dyDescent="0.15">
      <c r="A25" s="168" t="s">
        <v>19</v>
      </c>
      <c r="B25" s="178"/>
      <c r="C25" s="5" t="s">
        <v>128</v>
      </c>
      <c r="D25" s="12" t="s">
        <v>129</v>
      </c>
      <c r="E25" s="13"/>
      <c r="F25" s="94">
        <v>25</v>
      </c>
      <c r="G25" s="46">
        <f t="shared" si="2"/>
        <v>81</v>
      </c>
      <c r="H25" s="46">
        <f>G25/F25</f>
        <v>3.24</v>
      </c>
      <c r="I25" s="53">
        <v>26</v>
      </c>
      <c r="J25" s="53">
        <v>20</v>
      </c>
      <c r="K25" s="53">
        <v>6</v>
      </c>
      <c r="L25" s="53">
        <v>17</v>
      </c>
      <c r="M25" s="53">
        <v>12</v>
      </c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5" customHeight="1" x14ac:dyDescent="0.15">
      <c r="A26" s="179"/>
      <c r="B26" s="178"/>
      <c r="C26" s="5" t="s">
        <v>130</v>
      </c>
      <c r="D26" s="12" t="s">
        <v>131</v>
      </c>
      <c r="E26" s="13"/>
      <c r="F26" s="94">
        <v>0</v>
      </c>
      <c r="G26" s="46">
        <f t="shared" si="2"/>
        <v>0</v>
      </c>
      <c r="H26" s="70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15" customHeight="1" x14ac:dyDescent="0.15">
      <c r="A27" s="179"/>
      <c r="B27" s="178"/>
      <c r="C27" s="5" t="s">
        <v>132</v>
      </c>
      <c r="D27" s="12" t="s">
        <v>133</v>
      </c>
      <c r="E27" s="13"/>
      <c r="F27" s="94">
        <v>19</v>
      </c>
      <c r="G27" s="46">
        <f t="shared" si="2"/>
        <v>36</v>
      </c>
      <c r="H27" s="46">
        <f>G27/F27</f>
        <v>1.8947368421052631</v>
      </c>
      <c r="I27" s="53">
        <v>6</v>
      </c>
      <c r="J27" s="53">
        <v>10</v>
      </c>
      <c r="K27" s="53">
        <v>10</v>
      </c>
      <c r="L27" s="53">
        <v>4</v>
      </c>
      <c r="M27" s="53">
        <v>6</v>
      </c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15" customHeight="1" x14ac:dyDescent="0.15">
      <c r="A28" s="179"/>
      <c r="B28" s="178"/>
      <c r="C28" s="5" t="s">
        <v>134</v>
      </c>
      <c r="D28" s="12" t="s">
        <v>135</v>
      </c>
      <c r="E28" s="13"/>
      <c r="F28" s="94">
        <v>4</v>
      </c>
      <c r="G28" s="46">
        <f t="shared" si="2"/>
        <v>17</v>
      </c>
      <c r="H28" s="46">
        <f>G28/F28</f>
        <v>4.25</v>
      </c>
      <c r="I28" s="53">
        <v>17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15" customHeight="1" x14ac:dyDescent="0.15">
      <c r="A29" s="179"/>
      <c r="B29" s="178"/>
      <c r="C29" s="19" t="s">
        <v>136</v>
      </c>
      <c r="D29" s="20" t="s">
        <v>5</v>
      </c>
      <c r="E29" s="21"/>
      <c r="F29" s="94">
        <v>0</v>
      </c>
      <c r="G29" s="46">
        <f t="shared" si="2"/>
        <v>0</v>
      </c>
      <c r="H29" s="70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5" customHeight="1" x14ac:dyDescent="0.15">
      <c r="A30" s="179"/>
      <c r="B30" s="178"/>
      <c r="C30" s="5" t="s">
        <v>137</v>
      </c>
      <c r="D30" s="12" t="s">
        <v>138</v>
      </c>
      <c r="E30" s="13"/>
      <c r="F30" s="94">
        <v>2</v>
      </c>
      <c r="G30" s="46">
        <f>SUM(I30:AB30)</f>
        <v>8</v>
      </c>
      <c r="H30" s="104">
        <f>G30/F30</f>
        <v>4</v>
      </c>
      <c r="I30" s="53">
        <v>8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ht="15" customHeight="1" x14ac:dyDescent="0.15">
      <c r="A31" s="179"/>
      <c r="B31" s="178"/>
      <c r="C31" s="5" t="s">
        <v>139</v>
      </c>
      <c r="D31" s="12" t="s">
        <v>140</v>
      </c>
      <c r="E31" s="13"/>
      <c r="F31" s="94">
        <v>73</v>
      </c>
      <c r="G31" s="46">
        <f>SUM(I31:AB31)</f>
        <v>182</v>
      </c>
      <c r="H31" s="104">
        <f>G31/F31</f>
        <v>2.493150684931507</v>
      </c>
      <c r="I31" s="53">
        <v>15</v>
      </c>
      <c r="J31" s="53">
        <v>10</v>
      </c>
      <c r="K31" s="53">
        <v>13</v>
      </c>
      <c r="L31" s="53">
        <v>19</v>
      </c>
      <c r="M31" s="53">
        <v>8</v>
      </c>
      <c r="N31" s="53">
        <v>20</v>
      </c>
      <c r="O31" s="53">
        <v>17</v>
      </c>
      <c r="P31" s="53">
        <v>10</v>
      </c>
      <c r="Q31" s="53">
        <v>12</v>
      </c>
      <c r="R31" s="53">
        <v>16</v>
      </c>
      <c r="S31" s="53">
        <v>17</v>
      </c>
      <c r="T31" s="53">
        <v>13</v>
      </c>
      <c r="U31" s="53">
        <v>12</v>
      </c>
      <c r="V31" s="53"/>
    </row>
    <row r="32" spans="1:22" ht="15" customHeight="1" x14ac:dyDescent="0.15">
      <c r="A32" s="179"/>
      <c r="B32" s="178"/>
      <c r="C32" s="110" t="s">
        <v>235</v>
      </c>
      <c r="D32" s="12" t="s">
        <v>150</v>
      </c>
      <c r="E32" s="15"/>
      <c r="F32" s="96">
        <v>16</v>
      </c>
      <c r="G32" s="46">
        <f>SUM(I32:AB32)</f>
        <v>44</v>
      </c>
      <c r="H32" s="70"/>
      <c r="I32" s="53">
        <v>5</v>
      </c>
      <c r="J32" s="53">
        <v>15</v>
      </c>
      <c r="K32" s="53">
        <v>10</v>
      </c>
      <c r="L32" s="53">
        <v>14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9" ht="15" customHeight="1" x14ac:dyDescent="0.15">
      <c r="A33" s="180"/>
      <c r="B33" s="181"/>
      <c r="C33" s="6"/>
      <c r="D33" s="14"/>
      <c r="E33" s="16" t="s">
        <v>32</v>
      </c>
      <c r="F33" s="92">
        <f>SUM(F24:F32)</f>
        <v>180</v>
      </c>
      <c r="G33" s="66">
        <f>SUM(G24:G32)</f>
        <v>500</v>
      </c>
      <c r="H33" s="66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9" ht="15" customHeight="1" x14ac:dyDescent="0.15">
      <c r="A34" s="209" t="s">
        <v>6</v>
      </c>
      <c r="B34" s="210"/>
      <c r="C34" s="111" t="s">
        <v>236</v>
      </c>
      <c r="D34" s="10" t="s">
        <v>142</v>
      </c>
      <c r="E34" s="13"/>
      <c r="F34" s="94">
        <v>5</v>
      </c>
      <c r="G34" s="45">
        <f t="shared" ref="G34:G40" si="3">SUM(I34:AB34)</f>
        <v>11</v>
      </c>
      <c r="H34" s="46">
        <f t="shared" ref="H34:H39" si="4">G34/F34</f>
        <v>2.2000000000000002</v>
      </c>
      <c r="I34" s="53">
        <v>11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9" ht="15" customHeight="1" x14ac:dyDescent="0.15">
      <c r="A35" s="203" t="s">
        <v>237</v>
      </c>
      <c r="B35" s="205" t="s">
        <v>238</v>
      </c>
      <c r="C35" s="110" t="s">
        <v>239</v>
      </c>
      <c r="D35" s="12" t="s">
        <v>144</v>
      </c>
      <c r="E35" s="13"/>
      <c r="F35" s="94">
        <v>7</v>
      </c>
      <c r="G35" s="46">
        <f t="shared" si="3"/>
        <v>11</v>
      </c>
      <c r="H35" s="46">
        <f t="shared" si="4"/>
        <v>1.5714285714285714</v>
      </c>
      <c r="I35" s="53">
        <v>11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9" ht="15" customHeight="1" x14ac:dyDescent="0.15">
      <c r="A36" s="203"/>
      <c r="B36" s="205"/>
      <c r="C36" s="110" t="s">
        <v>240</v>
      </c>
      <c r="D36" s="12" t="s">
        <v>146</v>
      </c>
      <c r="E36" s="13"/>
      <c r="F36" s="94">
        <v>9</v>
      </c>
      <c r="G36" s="46">
        <f>SUM(I36:AB36)</f>
        <v>21</v>
      </c>
      <c r="H36" s="46">
        <f t="shared" si="4"/>
        <v>2.3333333333333335</v>
      </c>
      <c r="I36" s="53">
        <v>11</v>
      </c>
      <c r="J36" s="53">
        <v>10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9" ht="15" customHeight="1" x14ac:dyDescent="0.15">
      <c r="A37" s="203"/>
      <c r="B37" s="205"/>
      <c r="C37" s="110" t="s">
        <v>241</v>
      </c>
      <c r="D37" s="12" t="s">
        <v>242</v>
      </c>
      <c r="E37" s="13"/>
      <c r="F37" s="94">
        <v>32</v>
      </c>
      <c r="G37" s="46">
        <f>SUM(I37:AB37)</f>
        <v>93</v>
      </c>
      <c r="H37" s="46">
        <f t="shared" si="4"/>
        <v>2.90625</v>
      </c>
      <c r="I37" s="53">
        <v>13</v>
      </c>
      <c r="J37" s="53">
        <v>13</v>
      </c>
      <c r="K37" s="53">
        <v>21</v>
      </c>
      <c r="L37" s="53">
        <v>17</v>
      </c>
      <c r="M37" s="53">
        <v>10</v>
      </c>
      <c r="N37" s="53">
        <v>5</v>
      </c>
      <c r="O37" s="53">
        <v>5</v>
      </c>
      <c r="P37" s="53">
        <v>9</v>
      </c>
      <c r="Q37" s="53"/>
      <c r="R37" s="53"/>
      <c r="S37" s="53"/>
      <c r="T37" s="53"/>
      <c r="U37" s="53"/>
      <c r="V37" s="53"/>
    </row>
    <row r="38" spans="1:29" ht="15" customHeight="1" x14ac:dyDescent="0.15">
      <c r="A38" s="203"/>
      <c r="B38" s="205"/>
      <c r="C38" s="112" t="s">
        <v>159</v>
      </c>
      <c r="D38" s="113" t="s">
        <v>243</v>
      </c>
      <c r="E38" s="15"/>
      <c r="F38" s="96">
        <v>30</v>
      </c>
      <c r="G38" s="46">
        <f t="shared" si="3"/>
        <v>85</v>
      </c>
      <c r="H38" s="46">
        <f t="shared" si="4"/>
        <v>2.8333333333333335</v>
      </c>
      <c r="I38" s="53">
        <v>35</v>
      </c>
      <c r="J38" s="53">
        <v>8</v>
      </c>
      <c r="K38" s="53">
        <v>13</v>
      </c>
      <c r="L38" s="53">
        <v>11</v>
      </c>
      <c r="M38" s="53">
        <v>12</v>
      </c>
      <c r="N38" s="53">
        <v>6</v>
      </c>
      <c r="O38" s="53"/>
      <c r="P38" s="53"/>
      <c r="Q38" s="53"/>
      <c r="R38" s="53"/>
      <c r="S38" s="53"/>
      <c r="T38" s="53"/>
      <c r="U38" s="53"/>
      <c r="V38" s="53"/>
    </row>
    <row r="39" spans="1:29" ht="15" customHeight="1" x14ac:dyDescent="0.15">
      <c r="A39" s="203"/>
      <c r="B39" s="205"/>
      <c r="C39" s="112" t="s">
        <v>161</v>
      </c>
      <c r="D39" s="113" t="s">
        <v>244</v>
      </c>
      <c r="E39" s="13"/>
      <c r="F39" s="94">
        <v>2</v>
      </c>
      <c r="G39" s="46">
        <f t="shared" si="3"/>
        <v>6</v>
      </c>
      <c r="H39" s="46">
        <f t="shared" si="4"/>
        <v>3</v>
      </c>
      <c r="I39" s="53">
        <v>6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9" ht="15" customHeight="1" x14ac:dyDescent="0.15">
      <c r="A40" s="203"/>
      <c r="B40" s="205"/>
      <c r="C40" s="112" t="s">
        <v>163</v>
      </c>
      <c r="D40" s="113" t="s">
        <v>245</v>
      </c>
      <c r="E40" s="15"/>
      <c r="F40" s="96">
        <v>0</v>
      </c>
      <c r="G40" s="46">
        <f t="shared" si="3"/>
        <v>0</v>
      </c>
      <c r="H40" s="70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9" ht="15" customHeight="1" x14ac:dyDescent="0.15">
      <c r="A41" s="204"/>
      <c r="B41" s="206"/>
      <c r="C41" s="19"/>
      <c r="D41" s="20"/>
      <c r="E41" s="16" t="s">
        <v>32</v>
      </c>
      <c r="F41" s="92">
        <f>SUM(F34:F40)</f>
        <v>85</v>
      </c>
      <c r="G41" s="51">
        <f>SUM(G34:G40)</f>
        <v>227</v>
      </c>
      <c r="H41" s="66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9" ht="15" customHeight="1" x14ac:dyDescent="0.15">
      <c r="A42" s="209" t="s">
        <v>246</v>
      </c>
      <c r="B42" s="210"/>
      <c r="C42" s="111" t="s">
        <v>247</v>
      </c>
      <c r="D42" s="10" t="s">
        <v>152</v>
      </c>
      <c r="E42" s="22"/>
      <c r="F42" s="97">
        <v>24</v>
      </c>
      <c r="G42" s="45">
        <f t="shared" ref="G42:G52" si="5">SUM(I42:AB42)</f>
        <v>81</v>
      </c>
      <c r="H42" s="45">
        <f>G42/F42</f>
        <v>3.375</v>
      </c>
      <c r="I42" s="53">
        <v>14</v>
      </c>
      <c r="J42" s="53">
        <v>11</v>
      </c>
      <c r="K42" s="53">
        <v>15</v>
      </c>
      <c r="L42" s="53">
        <v>28</v>
      </c>
      <c r="M42" s="53">
        <v>5</v>
      </c>
      <c r="N42" s="53">
        <v>8</v>
      </c>
      <c r="O42" s="53"/>
      <c r="P42" s="53"/>
      <c r="Q42" s="53"/>
      <c r="R42" s="53"/>
      <c r="S42" s="53"/>
      <c r="T42" s="53"/>
      <c r="U42" s="53"/>
      <c r="V42" s="53"/>
    </row>
    <row r="43" spans="1:29" ht="15" customHeight="1" x14ac:dyDescent="0.15">
      <c r="A43" s="168" t="s">
        <v>20</v>
      </c>
      <c r="B43" s="178"/>
      <c r="C43" s="110" t="s">
        <v>248</v>
      </c>
      <c r="D43" s="12" t="s">
        <v>154</v>
      </c>
      <c r="E43" s="23"/>
      <c r="F43" s="98">
        <v>35</v>
      </c>
      <c r="G43" s="46">
        <f t="shared" si="5"/>
        <v>98</v>
      </c>
      <c r="H43" s="46">
        <f>G43/F43</f>
        <v>2.8</v>
      </c>
      <c r="I43" s="53">
        <v>17</v>
      </c>
      <c r="J43" s="53">
        <v>7</v>
      </c>
      <c r="K43" s="53">
        <v>9</v>
      </c>
      <c r="L43" s="53">
        <v>18</v>
      </c>
      <c r="M43" s="53">
        <v>9</v>
      </c>
      <c r="N43" s="53">
        <v>16</v>
      </c>
      <c r="O43" s="53">
        <v>22</v>
      </c>
      <c r="P43" s="53"/>
      <c r="Q43" s="53"/>
      <c r="R43" s="53"/>
      <c r="S43" s="53"/>
      <c r="T43" s="53"/>
      <c r="U43" s="53"/>
      <c r="V43" s="53"/>
    </row>
    <row r="44" spans="1:29" ht="15" customHeight="1" x14ac:dyDescent="0.15">
      <c r="A44" s="179"/>
      <c r="B44" s="178"/>
      <c r="C44" s="110" t="s">
        <v>228</v>
      </c>
      <c r="D44" s="114" t="s">
        <v>249</v>
      </c>
      <c r="E44" s="23"/>
      <c r="F44" s="94">
        <v>35</v>
      </c>
      <c r="G44" s="46">
        <f t="shared" si="5"/>
        <v>101</v>
      </c>
      <c r="H44" s="46">
        <f>G44/F44</f>
        <v>2.8857142857142857</v>
      </c>
      <c r="I44" s="53">
        <v>9</v>
      </c>
      <c r="J44" s="53">
        <v>9</v>
      </c>
      <c r="K44" s="53">
        <v>8</v>
      </c>
      <c r="L44" s="53">
        <v>9</v>
      </c>
      <c r="M44" s="53">
        <v>8</v>
      </c>
      <c r="N44" s="53">
        <v>5</v>
      </c>
      <c r="O44" s="53">
        <v>9</v>
      </c>
      <c r="P44" s="53">
        <v>17</v>
      </c>
      <c r="Q44" s="53">
        <v>14</v>
      </c>
      <c r="R44" s="53">
        <v>13</v>
      </c>
      <c r="S44" s="53"/>
      <c r="T44" s="53"/>
      <c r="U44" s="53"/>
      <c r="V44" s="53"/>
    </row>
    <row r="45" spans="1:29" ht="15" customHeight="1" x14ac:dyDescent="0.15">
      <c r="A45" s="179"/>
      <c r="B45" s="178"/>
      <c r="C45" s="110" t="s">
        <v>229</v>
      </c>
      <c r="D45" s="12" t="s">
        <v>160</v>
      </c>
      <c r="E45" s="23"/>
      <c r="F45" s="94">
        <v>13</v>
      </c>
      <c r="G45" s="104">
        <f t="shared" si="5"/>
        <v>39</v>
      </c>
      <c r="H45" s="104">
        <f>G45/F45</f>
        <v>3</v>
      </c>
      <c r="I45" s="53">
        <v>14</v>
      </c>
      <c r="J45" s="53">
        <v>12</v>
      </c>
      <c r="K45" s="53">
        <v>13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9" ht="15" customHeight="1" x14ac:dyDescent="0.15">
      <c r="A46" s="179"/>
      <c r="B46" s="178"/>
      <c r="C46" s="108" t="s">
        <v>250</v>
      </c>
      <c r="D46" s="18" t="s">
        <v>162</v>
      </c>
      <c r="E46" s="24"/>
      <c r="F46" s="98">
        <v>0</v>
      </c>
      <c r="G46" s="104">
        <f t="shared" si="5"/>
        <v>0</v>
      </c>
      <c r="H46" s="70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AC46" s="202"/>
    </row>
    <row r="47" spans="1:29" ht="15" customHeight="1" x14ac:dyDescent="0.15">
      <c r="A47" s="179"/>
      <c r="B47" s="178"/>
      <c r="C47" s="110" t="s">
        <v>251</v>
      </c>
      <c r="D47" s="12" t="s">
        <v>164</v>
      </c>
      <c r="E47" s="23"/>
      <c r="F47" s="94">
        <v>6</v>
      </c>
      <c r="G47" s="104">
        <f t="shared" si="5"/>
        <v>14</v>
      </c>
      <c r="H47" s="104">
        <f>G47/F47</f>
        <v>2.3333333333333335</v>
      </c>
      <c r="I47" s="53">
        <v>14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AC47" s="202"/>
    </row>
    <row r="48" spans="1:29" ht="15" customHeight="1" x14ac:dyDescent="0.15">
      <c r="A48" s="179"/>
      <c r="B48" s="178"/>
      <c r="C48" s="110" t="s">
        <v>252</v>
      </c>
      <c r="D48" s="12" t="s">
        <v>166</v>
      </c>
      <c r="E48" s="23"/>
      <c r="F48" s="94">
        <v>21</v>
      </c>
      <c r="G48" s="104">
        <f t="shared" si="5"/>
        <v>63</v>
      </c>
      <c r="H48" s="104">
        <f>G48/F48</f>
        <v>3</v>
      </c>
      <c r="I48" s="53">
        <v>15</v>
      </c>
      <c r="J48" s="53">
        <v>11</v>
      </c>
      <c r="K48" s="53">
        <v>9</v>
      </c>
      <c r="L48" s="53">
        <v>6</v>
      </c>
      <c r="M48" s="53">
        <v>4</v>
      </c>
      <c r="N48" s="53">
        <v>18</v>
      </c>
      <c r="O48" s="53"/>
      <c r="P48" s="53"/>
      <c r="Q48" s="53"/>
      <c r="R48" s="53"/>
      <c r="S48" s="53"/>
      <c r="T48" s="53"/>
      <c r="U48" s="53"/>
      <c r="V48" s="53"/>
    </row>
    <row r="49" spans="1:23" ht="15" customHeight="1" x14ac:dyDescent="0.15">
      <c r="A49" s="179"/>
      <c r="B49" s="178"/>
      <c r="C49" s="110" t="s">
        <v>253</v>
      </c>
      <c r="D49" s="12" t="s">
        <v>168</v>
      </c>
      <c r="E49" s="23"/>
      <c r="F49" s="94">
        <v>50</v>
      </c>
      <c r="G49" s="46">
        <f t="shared" si="5"/>
        <v>152</v>
      </c>
      <c r="H49" s="104">
        <f>G49/F49</f>
        <v>3.04</v>
      </c>
      <c r="I49" s="53">
        <v>9</v>
      </c>
      <c r="J49" s="53">
        <v>8</v>
      </c>
      <c r="K49" s="53">
        <v>10</v>
      </c>
      <c r="L49" s="53">
        <v>9</v>
      </c>
      <c r="M49" s="53">
        <v>13</v>
      </c>
      <c r="N49" s="53">
        <v>13</v>
      </c>
      <c r="O49" s="53">
        <v>14</v>
      </c>
      <c r="P49" s="53">
        <v>14</v>
      </c>
      <c r="Q49" s="53">
        <v>8</v>
      </c>
      <c r="R49" s="53">
        <v>6</v>
      </c>
      <c r="S49" s="53">
        <v>12</v>
      </c>
      <c r="T49" s="53">
        <v>16</v>
      </c>
      <c r="U49" s="53">
        <v>20</v>
      </c>
      <c r="V49" s="53"/>
    </row>
    <row r="50" spans="1:23" ht="15" customHeight="1" x14ac:dyDescent="0.15">
      <c r="A50" s="179"/>
      <c r="B50" s="178"/>
      <c r="C50" s="110" t="s">
        <v>230</v>
      </c>
      <c r="D50" s="12" t="s">
        <v>170</v>
      </c>
      <c r="E50" s="23"/>
      <c r="F50" s="94">
        <v>41</v>
      </c>
      <c r="G50" s="46">
        <f t="shared" si="5"/>
        <v>112</v>
      </c>
      <c r="H50" s="46">
        <f>G50/F50</f>
        <v>2.7317073170731709</v>
      </c>
      <c r="I50" s="53">
        <v>9</v>
      </c>
      <c r="J50" s="53">
        <v>16</v>
      </c>
      <c r="K50" s="53">
        <v>14</v>
      </c>
      <c r="L50" s="53">
        <v>14</v>
      </c>
      <c r="M50" s="53">
        <v>8</v>
      </c>
      <c r="N50" s="53">
        <v>10</v>
      </c>
      <c r="O50" s="53">
        <v>7</v>
      </c>
      <c r="P50" s="53">
        <v>5</v>
      </c>
      <c r="Q50" s="53">
        <v>14</v>
      </c>
      <c r="R50" s="53">
        <v>15</v>
      </c>
      <c r="S50" s="53"/>
      <c r="T50" s="53"/>
      <c r="U50" s="53"/>
      <c r="V50" s="53"/>
    </row>
    <row r="51" spans="1:23" ht="15" customHeight="1" x14ac:dyDescent="0.15">
      <c r="A51" s="179"/>
      <c r="B51" s="178"/>
      <c r="C51" s="108" t="s">
        <v>231</v>
      </c>
      <c r="D51" s="18" t="s">
        <v>172</v>
      </c>
      <c r="E51" s="23"/>
      <c r="F51" s="94">
        <v>30</v>
      </c>
      <c r="G51" s="46">
        <f t="shared" si="5"/>
        <v>67</v>
      </c>
      <c r="H51" s="46">
        <f>G51/F51</f>
        <v>2.2333333333333334</v>
      </c>
      <c r="I51" s="53">
        <v>10</v>
      </c>
      <c r="J51" s="53">
        <v>14</v>
      </c>
      <c r="K51" s="53">
        <v>10</v>
      </c>
      <c r="L51" s="53">
        <v>4</v>
      </c>
      <c r="M51" s="53">
        <v>16</v>
      </c>
      <c r="N51" s="53">
        <v>13</v>
      </c>
      <c r="O51" s="53"/>
      <c r="P51" s="53"/>
      <c r="Q51" s="53"/>
      <c r="R51" s="53"/>
      <c r="S51" s="53"/>
      <c r="T51" s="53"/>
      <c r="U51" s="53"/>
      <c r="V51" s="53"/>
    </row>
    <row r="52" spans="1:23" ht="15" customHeight="1" x14ac:dyDescent="0.15">
      <c r="A52" s="179"/>
      <c r="B52" s="178"/>
      <c r="C52" s="108" t="s">
        <v>254</v>
      </c>
      <c r="D52" s="18" t="s">
        <v>7</v>
      </c>
      <c r="E52" s="25"/>
      <c r="F52" s="96">
        <v>0</v>
      </c>
      <c r="G52" s="46">
        <f t="shared" si="5"/>
        <v>0</v>
      </c>
      <c r="H52" s="70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3" ht="15" customHeight="1" x14ac:dyDescent="0.15">
      <c r="A53" s="180"/>
      <c r="B53" s="181"/>
      <c r="C53" s="6"/>
      <c r="D53" s="14"/>
      <c r="E53" s="26" t="s">
        <v>32</v>
      </c>
      <c r="F53" s="99">
        <f>SUM(F42:F52)</f>
        <v>255</v>
      </c>
      <c r="G53" s="66">
        <f>SUM(G42:G52)</f>
        <v>727</v>
      </c>
      <c r="H53" s="66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3" ht="15" customHeight="1" x14ac:dyDescent="0.15">
      <c r="A54" s="207" t="s">
        <v>255</v>
      </c>
      <c r="B54" s="208"/>
      <c r="C54" s="111" t="s">
        <v>174</v>
      </c>
      <c r="D54" s="10" t="s">
        <v>72</v>
      </c>
      <c r="E54" s="22"/>
      <c r="F54" s="97">
        <v>1</v>
      </c>
      <c r="G54" s="51">
        <f t="shared" ref="G54:G59" si="6">SUM(I54:AB54)</f>
        <v>0</v>
      </c>
      <c r="H54" s="51">
        <f>G54/SUM(F54,G54)</f>
        <v>0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1:23" ht="15" customHeight="1" x14ac:dyDescent="0.15">
      <c r="A55" s="168" t="s">
        <v>33</v>
      </c>
      <c r="B55" s="169"/>
      <c r="C55" s="110" t="s">
        <v>175</v>
      </c>
      <c r="D55" s="12" t="s">
        <v>74</v>
      </c>
      <c r="E55" s="23"/>
      <c r="F55" s="94">
        <v>16</v>
      </c>
      <c r="G55" s="46">
        <f t="shared" si="6"/>
        <v>35</v>
      </c>
      <c r="H55" s="46">
        <f>G55/F55</f>
        <v>2.1875</v>
      </c>
      <c r="I55" s="53">
        <v>4</v>
      </c>
      <c r="J55" s="53">
        <v>9</v>
      </c>
      <c r="K55" s="53">
        <v>7</v>
      </c>
      <c r="L55" s="53">
        <v>15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3" ht="15" customHeight="1" x14ac:dyDescent="0.15">
      <c r="A56" s="168"/>
      <c r="B56" s="169"/>
      <c r="C56" s="115" t="s">
        <v>176</v>
      </c>
      <c r="D56" s="12" t="s">
        <v>75</v>
      </c>
      <c r="E56" s="27"/>
      <c r="F56" s="98">
        <v>12</v>
      </c>
      <c r="G56" s="46">
        <f t="shared" si="6"/>
        <v>30</v>
      </c>
      <c r="H56" s="46">
        <f>G56/F56</f>
        <v>2.5</v>
      </c>
      <c r="I56" s="53">
        <v>7</v>
      </c>
      <c r="J56" s="53">
        <v>13</v>
      </c>
      <c r="K56" s="53">
        <v>10</v>
      </c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3" ht="15" customHeight="1" x14ac:dyDescent="0.15">
      <c r="A57" s="168"/>
      <c r="B57" s="169"/>
      <c r="C57" s="115" t="s">
        <v>177</v>
      </c>
      <c r="D57" s="12" t="s">
        <v>76</v>
      </c>
      <c r="E57" s="27"/>
      <c r="F57" s="98">
        <v>6</v>
      </c>
      <c r="G57" s="46">
        <f t="shared" si="6"/>
        <v>12</v>
      </c>
      <c r="H57" s="46">
        <f>G57/F57</f>
        <v>2</v>
      </c>
      <c r="I57" s="53">
        <v>12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3" ht="15" customHeight="1" x14ac:dyDescent="0.15">
      <c r="A58" s="168"/>
      <c r="B58" s="169"/>
      <c r="C58" s="115" t="s">
        <v>178</v>
      </c>
      <c r="D58" s="12" t="s">
        <v>77</v>
      </c>
      <c r="E58" s="28"/>
      <c r="F58" s="98">
        <v>5</v>
      </c>
      <c r="G58" s="46">
        <f t="shared" si="6"/>
        <v>10</v>
      </c>
      <c r="H58" s="46">
        <f>G58/F58</f>
        <v>2</v>
      </c>
      <c r="I58" s="53">
        <v>10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3" ht="15" customHeight="1" x14ac:dyDescent="0.15">
      <c r="A59" s="168"/>
      <c r="B59" s="169"/>
      <c r="C59" s="116" t="s">
        <v>179</v>
      </c>
      <c r="D59" s="14" t="s">
        <v>78</v>
      </c>
      <c r="E59" s="25"/>
      <c r="F59" s="100">
        <v>0</v>
      </c>
      <c r="G59" s="107">
        <f t="shared" si="6"/>
        <v>0</v>
      </c>
      <c r="H59" s="70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3" ht="15" customHeight="1" x14ac:dyDescent="0.15">
      <c r="A60" s="170"/>
      <c r="B60" s="171"/>
      <c r="C60" s="117"/>
      <c r="D60" s="14"/>
      <c r="E60" s="16" t="s">
        <v>32</v>
      </c>
      <c r="F60" s="92">
        <f>SUM(F54:F59)</f>
        <v>40</v>
      </c>
      <c r="G60" s="107">
        <f>SUM(G54:G59)</f>
        <v>87</v>
      </c>
      <c r="H60" s="107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3" ht="13.5" x14ac:dyDescent="0.15">
      <c r="A61" s="209" t="s">
        <v>256</v>
      </c>
      <c r="B61" s="210"/>
      <c r="C61" s="111" t="s">
        <v>257</v>
      </c>
      <c r="D61" s="10" t="s">
        <v>9</v>
      </c>
      <c r="E61" s="22"/>
      <c r="F61" s="172">
        <v>75</v>
      </c>
      <c r="G61" s="162">
        <f>SUM(I61:AB61)</f>
        <v>200</v>
      </c>
      <c r="H61" s="165">
        <f>G61/F61</f>
        <v>2.6666666666666665</v>
      </c>
      <c r="I61" s="53">
        <v>18</v>
      </c>
      <c r="J61" s="53">
        <v>5</v>
      </c>
      <c r="K61" s="53">
        <v>16</v>
      </c>
      <c r="L61" s="53">
        <v>14</v>
      </c>
      <c r="M61" s="53">
        <v>12</v>
      </c>
      <c r="N61" s="53">
        <v>13</v>
      </c>
      <c r="O61" s="53">
        <v>12</v>
      </c>
      <c r="P61" s="53">
        <v>20</v>
      </c>
      <c r="Q61" s="53">
        <v>12</v>
      </c>
      <c r="R61" s="53">
        <v>16</v>
      </c>
      <c r="S61" s="53">
        <v>10</v>
      </c>
      <c r="T61" s="53">
        <v>12</v>
      </c>
      <c r="U61" s="53">
        <v>17</v>
      </c>
      <c r="V61" s="53">
        <v>11</v>
      </c>
      <c r="W61" s="1">
        <v>12</v>
      </c>
    </row>
    <row r="62" spans="1:23" ht="13.5" x14ac:dyDescent="0.15">
      <c r="A62" s="184" t="s">
        <v>21</v>
      </c>
      <c r="B62" s="186" t="s">
        <v>22</v>
      </c>
      <c r="C62" s="110" t="s">
        <v>258</v>
      </c>
      <c r="D62" s="12" t="s">
        <v>10</v>
      </c>
      <c r="E62" s="23"/>
      <c r="F62" s="200"/>
      <c r="G62" s="163"/>
      <c r="H62" s="182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3" ht="13.5" x14ac:dyDescent="0.15">
      <c r="A63" s="184"/>
      <c r="B63" s="186"/>
      <c r="C63" s="110" t="s">
        <v>259</v>
      </c>
      <c r="D63" s="12" t="s">
        <v>11</v>
      </c>
      <c r="E63" s="23"/>
      <c r="F63" s="200"/>
      <c r="G63" s="163"/>
      <c r="H63" s="182"/>
    </row>
    <row r="64" spans="1:23" ht="13.5" x14ac:dyDescent="0.15">
      <c r="A64" s="184"/>
      <c r="B64" s="186"/>
      <c r="C64" s="110" t="s">
        <v>260</v>
      </c>
      <c r="D64" s="12" t="s">
        <v>12</v>
      </c>
      <c r="E64" s="23"/>
      <c r="F64" s="200"/>
      <c r="G64" s="163"/>
      <c r="H64" s="182"/>
    </row>
    <row r="65" spans="1:8" ht="13.5" x14ac:dyDescent="0.15">
      <c r="A65" s="184"/>
      <c r="B65" s="186"/>
      <c r="C65" s="110" t="s">
        <v>261</v>
      </c>
      <c r="D65" s="12" t="s">
        <v>13</v>
      </c>
      <c r="E65" s="23"/>
      <c r="F65" s="200"/>
      <c r="G65" s="163"/>
      <c r="H65" s="182"/>
    </row>
    <row r="66" spans="1:8" ht="13.5" x14ac:dyDescent="0.15">
      <c r="A66" s="184"/>
      <c r="B66" s="186"/>
      <c r="C66" s="110" t="s">
        <v>262</v>
      </c>
      <c r="D66" s="12" t="s">
        <v>14</v>
      </c>
      <c r="E66" s="23"/>
      <c r="F66" s="200"/>
      <c r="G66" s="163"/>
      <c r="H66" s="182"/>
    </row>
    <row r="67" spans="1:8" ht="13.5" x14ac:dyDescent="0.15">
      <c r="A67" s="184"/>
      <c r="B67" s="186"/>
      <c r="C67" s="117" t="s">
        <v>263</v>
      </c>
      <c r="D67" s="14" t="s">
        <v>181</v>
      </c>
      <c r="E67" s="25"/>
      <c r="F67" s="201"/>
      <c r="G67" s="164"/>
      <c r="H67" s="183"/>
    </row>
    <row r="68" spans="1:8" ht="13.5" x14ac:dyDescent="0.15">
      <c r="A68" s="185"/>
      <c r="B68" s="187"/>
      <c r="C68" s="6"/>
      <c r="D68" s="14"/>
      <c r="E68" s="26" t="s">
        <v>32</v>
      </c>
      <c r="F68" s="99">
        <f>SUM(F61)</f>
        <v>75</v>
      </c>
      <c r="G68" s="120">
        <f>G61</f>
        <v>200</v>
      </c>
      <c r="H68" s="119"/>
    </row>
    <row r="69" spans="1:8" ht="13.5" x14ac:dyDescent="0.15">
      <c r="A69" s="105"/>
      <c r="B69" s="118"/>
      <c r="C69" s="30"/>
      <c r="D69" s="31"/>
      <c r="E69" s="32"/>
      <c r="F69" s="99"/>
      <c r="G69" s="119"/>
      <c r="H69" s="119"/>
    </row>
    <row r="70" spans="1:8" ht="13.5" x14ac:dyDescent="0.15">
      <c r="A70" s="33"/>
      <c r="B70" s="34"/>
      <c r="C70" s="35"/>
      <c r="D70" s="36"/>
      <c r="E70" s="37" t="s">
        <v>34</v>
      </c>
      <c r="F70" s="101">
        <f>SUM(F68,F60,F53,F33,F41,F23,F12)</f>
        <v>738</v>
      </c>
      <c r="G70" s="120">
        <f>SUM(G12,G23,G33,G41,G53,G60,G68)</f>
        <v>2060</v>
      </c>
      <c r="H70" s="119"/>
    </row>
  </sheetData>
  <mergeCells count="26">
    <mergeCell ref="A34:B34"/>
    <mergeCell ref="A62:A68"/>
    <mergeCell ref="A42:B42"/>
    <mergeCell ref="A43:B53"/>
    <mergeCell ref="A1:H1"/>
    <mergeCell ref="A3:B3"/>
    <mergeCell ref="A4:B4"/>
    <mergeCell ref="F4:F11"/>
    <mergeCell ref="G4:G11"/>
    <mergeCell ref="H4:H11"/>
    <mergeCell ref="A5:B12"/>
    <mergeCell ref="A13:B13"/>
    <mergeCell ref="A14:A23"/>
    <mergeCell ref="B14:B23"/>
    <mergeCell ref="A24:B24"/>
    <mergeCell ref="A25:B33"/>
    <mergeCell ref="AC46:AC47"/>
    <mergeCell ref="A35:A41"/>
    <mergeCell ref="B35:B41"/>
    <mergeCell ref="B62:B68"/>
    <mergeCell ref="H61:H67"/>
    <mergeCell ref="G61:G67"/>
    <mergeCell ref="A54:B54"/>
    <mergeCell ref="A55:B60"/>
    <mergeCell ref="A61:B61"/>
    <mergeCell ref="F61:F67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67"/>
  <sheetViews>
    <sheetView workbookViewId="0">
      <pane xSplit="3" ySplit="3" topLeftCell="D37" activePane="bottomRight" state="frozen"/>
      <selection pane="topRight" activeCell="D1" sqref="D1"/>
      <selection pane="bottomLeft" activeCell="A5" sqref="A5"/>
      <selection pane="bottomRight" activeCell="AC1" sqref="AC1:AC1048576"/>
    </sheetView>
  </sheetViews>
  <sheetFormatPr defaultRowHeight="12" outlineLevelCol="1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10" width="9.33203125" style="1" hidden="1" customWidth="1" outlineLevel="1"/>
    <col min="11" max="22" width="9.33203125" hidden="1" customWidth="1" outlineLevel="1"/>
    <col min="23" max="28" width="9.33203125" style="1" hidden="1" customWidth="1" outlineLevel="1"/>
    <col min="29" max="29" width="33.6640625" style="53" customWidth="1" collapsed="1"/>
    <col min="30" max="16384" width="9.33203125" style="1"/>
  </cols>
  <sheetData>
    <row r="1" spans="1:29" ht="17.25" x14ac:dyDescent="0.15">
      <c r="A1" s="211" t="s">
        <v>222</v>
      </c>
      <c r="B1" s="211"/>
      <c r="C1" s="211"/>
      <c r="D1" s="211"/>
      <c r="E1" s="211"/>
      <c r="F1" s="211"/>
      <c r="G1" s="211"/>
      <c r="H1" s="211"/>
    </row>
    <row r="2" spans="1:29" ht="6.75" customHeight="1" x14ac:dyDescent="0.15"/>
    <row r="3" spans="1:29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223</v>
      </c>
      <c r="G3" s="39" t="s">
        <v>37</v>
      </c>
      <c r="H3" s="52" t="s">
        <v>81</v>
      </c>
      <c r="AC3" s="54"/>
    </row>
    <row r="4" spans="1:29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23</v>
      </c>
      <c r="G4" s="162">
        <f>SUM(I4:AB4)</f>
        <v>56</v>
      </c>
      <c r="H4" s="165">
        <f>G4/F4</f>
        <v>2.4347826086956523</v>
      </c>
      <c r="I4" s="53">
        <v>10</v>
      </c>
      <c r="J4" s="53">
        <v>15</v>
      </c>
      <c r="K4" s="53">
        <v>8</v>
      </c>
      <c r="L4" s="53">
        <v>13</v>
      </c>
      <c r="M4" s="53">
        <v>10</v>
      </c>
      <c r="N4" s="53"/>
      <c r="O4" s="53"/>
      <c r="P4" s="53"/>
      <c r="Q4" s="53"/>
      <c r="R4" s="53"/>
      <c r="S4" s="53"/>
      <c r="T4" s="53"/>
      <c r="U4" s="53"/>
      <c r="V4" s="53"/>
    </row>
    <row r="5" spans="1:29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163"/>
      <c r="H5" s="166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9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163"/>
      <c r="H6" s="166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9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163"/>
      <c r="H7" s="166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9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163"/>
      <c r="H8" s="166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9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163"/>
      <c r="H9" s="166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9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163"/>
      <c r="H10" s="166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9" ht="15" customHeight="1" x14ac:dyDescent="0.15">
      <c r="A11" s="168"/>
      <c r="B11" s="169"/>
      <c r="C11" s="6" t="s">
        <v>106</v>
      </c>
      <c r="D11" s="14" t="s">
        <v>107</v>
      </c>
      <c r="E11" s="15"/>
      <c r="F11" s="201"/>
      <c r="G11" s="164"/>
      <c r="H11" s="167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9" ht="15" customHeight="1" x14ac:dyDescent="0.15">
      <c r="A12" s="170"/>
      <c r="B12" s="171"/>
      <c r="C12" s="6"/>
      <c r="D12" s="14"/>
      <c r="E12" s="16" t="s">
        <v>32</v>
      </c>
      <c r="F12" s="92">
        <f>SUM(F4:F11)</f>
        <v>23</v>
      </c>
      <c r="G12" s="66">
        <f>SUM(G4)</f>
        <v>56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9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34</v>
      </c>
      <c r="G13" s="45">
        <f t="shared" ref="G13:G21" si="0">SUM(I13:AB13)</f>
        <v>102</v>
      </c>
      <c r="H13" s="45">
        <f>G13/F13</f>
        <v>3</v>
      </c>
      <c r="I13" s="53">
        <v>30</v>
      </c>
      <c r="J13" s="53">
        <v>19</v>
      </c>
      <c r="K13" s="53">
        <v>15</v>
      </c>
      <c r="L13" s="53">
        <v>24</v>
      </c>
      <c r="M13" s="53">
        <v>14</v>
      </c>
      <c r="N13" s="53"/>
      <c r="O13" s="53"/>
      <c r="P13" s="53"/>
      <c r="Q13" s="53"/>
      <c r="R13" s="53"/>
      <c r="S13" s="53"/>
      <c r="T13" s="53"/>
      <c r="U13" s="53"/>
      <c r="V13" s="53"/>
    </row>
    <row r="14" spans="1:29" ht="15" customHeight="1" x14ac:dyDescent="0.15">
      <c r="A14" s="184" t="s">
        <v>17</v>
      </c>
      <c r="B14" s="186" t="s">
        <v>18</v>
      </c>
      <c r="C14" s="5" t="s">
        <v>110</v>
      </c>
      <c r="D14" s="12" t="s">
        <v>111</v>
      </c>
      <c r="E14" s="13"/>
      <c r="F14" s="94">
        <v>12</v>
      </c>
      <c r="G14" s="46">
        <f t="shared" si="0"/>
        <v>27</v>
      </c>
      <c r="H14" s="46">
        <f>G14/F14</f>
        <v>2.25</v>
      </c>
      <c r="I14" s="53">
        <v>16</v>
      </c>
      <c r="J14" s="53">
        <v>11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9" ht="15" customHeight="1" x14ac:dyDescent="0.15">
      <c r="A15" s="184"/>
      <c r="B15" s="186"/>
      <c r="C15" s="5" t="s">
        <v>112</v>
      </c>
      <c r="D15" s="12" t="s">
        <v>113</v>
      </c>
      <c r="E15" s="13"/>
      <c r="F15" s="94">
        <v>43</v>
      </c>
      <c r="G15" s="46">
        <f t="shared" si="0"/>
        <v>131</v>
      </c>
      <c r="H15" s="46">
        <f>G15/F15</f>
        <v>3.0465116279069768</v>
      </c>
      <c r="I15" s="53">
        <v>17</v>
      </c>
      <c r="J15" s="53">
        <v>18</v>
      </c>
      <c r="K15" s="53">
        <v>19</v>
      </c>
      <c r="L15" s="53">
        <v>20</v>
      </c>
      <c r="M15" s="53">
        <v>22</v>
      </c>
      <c r="N15" s="53">
        <v>20</v>
      </c>
      <c r="O15" s="53">
        <v>15</v>
      </c>
      <c r="P15" s="53">
        <v>0</v>
      </c>
      <c r="Q15" s="53"/>
      <c r="R15" s="53"/>
      <c r="S15" s="53"/>
      <c r="T15" s="53"/>
      <c r="U15" s="53"/>
      <c r="V15" s="53"/>
    </row>
    <row r="16" spans="1:29" ht="15" customHeight="1" x14ac:dyDescent="0.15">
      <c r="A16" s="184"/>
      <c r="B16" s="186"/>
      <c r="C16" s="17" t="s">
        <v>114</v>
      </c>
      <c r="D16" s="18" t="s">
        <v>115</v>
      </c>
      <c r="E16" s="13"/>
      <c r="F16" s="94">
        <v>7</v>
      </c>
      <c r="G16" s="46">
        <f t="shared" si="0"/>
        <v>22</v>
      </c>
      <c r="H16" s="46">
        <f>G16/F16</f>
        <v>3.1428571428571428</v>
      </c>
      <c r="I16" s="53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15" customHeight="1" x14ac:dyDescent="0.15">
      <c r="A17" s="184"/>
      <c r="B17" s="186"/>
      <c r="C17" s="5" t="s">
        <v>116</v>
      </c>
      <c r="D17" s="12" t="s">
        <v>117</v>
      </c>
      <c r="E17" s="13"/>
      <c r="F17" s="94">
        <v>5</v>
      </c>
      <c r="G17" s="46">
        <f t="shared" si="0"/>
        <v>17</v>
      </c>
      <c r="H17" s="46">
        <f>G17/F17</f>
        <v>3.4</v>
      </c>
      <c r="I17" s="53">
        <v>17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5" customHeight="1" x14ac:dyDescent="0.15">
      <c r="A18" s="184"/>
      <c r="B18" s="186"/>
      <c r="C18" s="5" t="s">
        <v>118</v>
      </c>
      <c r="D18" s="12" t="s">
        <v>119</v>
      </c>
      <c r="E18" s="13"/>
      <c r="F18" s="94">
        <v>0</v>
      </c>
      <c r="G18" s="46">
        <f t="shared" si="0"/>
        <v>0</v>
      </c>
      <c r="H18" s="70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x14ac:dyDescent="0.15">
      <c r="A19" s="184"/>
      <c r="B19" s="186"/>
      <c r="C19" s="5" t="s">
        <v>120</v>
      </c>
      <c r="D19" s="12" t="s">
        <v>121</v>
      </c>
      <c r="E19" s="13"/>
      <c r="F19" s="94">
        <v>22</v>
      </c>
      <c r="G19" s="46">
        <f t="shared" si="0"/>
        <v>74</v>
      </c>
      <c r="H19" s="46">
        <f>G19/F19</f>
        <v>3.3636363636363638</v>
      </c>
      <c r="I19" s="53">
        <v>11</v>
      </c>
      <c r="J19" s="53">
        <v>17</v>
      </c>
      <c r="K19" s="53">
        <v>19</v>
      </c>
      <c r="L19" s="53">
        <v>19</v>
      </c>
      <c r="M19" s="53">
        <v>8</v>
      </c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 customHeight="1" x14ac:dyDescent="0.15">
      <c r="A20" s="184"/>
      <c r="B20" s="186"/>
      <c r="C20" s="5" t="s">
        <v>122</v>
      </c>
      <c r="D20" s="12" t="s">
        <v>123</v>
      </c>
      <c r="E20" s="13"/>
      <c r="F20" s="94">
        <v>0</v>
      </c>
      <c r="G20" s="46">
        <f t="shared" si="0"/>
        <v>0</v>
      </c>
      <c r="H20" s="70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15" customHeight="1" x14ac:dyDescent="0.15">
      <c r="A21" s="184"/>
      <c r="B21" s="186"/>
      <c r="C21" s="5" t="s">
        <v>124</v>
      </c>
      <c r="D21" s="12" t="s">
        <v>125</v>
      </c>
      <c r="E21" s="13"/>
      <c r="F21" s="95">
        <v>5</v>
      </c>
      <c r="G21" s="48">
        <f t="shared" si="0"/>
        <v>22</v>
      </c>
      <c r="H21" s="48">
        <f>G21/(F21+4)</f>
        <v>2.4444444444444446</v>
      </c>
      <c r="I21" s="53">
        <v>22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5" customHeight="1" x14ac:dyDescent="0.15">
      <c r="A22" s="185"/>
      <c r="B22" s="187"/>
      <c r="C22" s="6"/>
      <c r="D22" s="14"/>
      <c r="E22" s="16" t="s">
        <v>32</v>
      </c>
      <c r="F22" s="92">
        <f>SUM(F13:F21)</f>
        <v>128</v>
      </c>
      <c r="G22" s="66">
        <f>SUM(G13:G21)</f>
        <v>395</v>
      </c>
      <c r="H22" s="6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5" customHeight="1" x14ac:dyDescent="0.15">
      <c r="A23" s="157" t="s">
        <v>4</v>
      </c>
      <c r="B23" s="158"/>
      <c r="C23" s="4" t="s">
        <v>126</v>
      </c>
      <c r="D23" s="10" t="s">
        <v>127</v>
      </c>
      <c r="E23" s="11"/>
      <c r="F23" s="93">
        <v>36</v>
      </c>
      <c r="G23" s="45">
        <f t="shared" ref="G23:G28" si="1">SUM(I23:AB23)</f>
        <v>131</v>
      </c>
      <c r="H23" s="45">
        <f>G23/F23</f>
        <v>3.6388888888888888</v>
      </c>
      <c r="I23" s="53">
        <v>5</v>
      </c>
      <c r="J23" s="53">
        <v>17</v>
      </c>
      <c r="K23" s="53">
        <v>13</v>
      </c>
      <c r="L23" s="53">
        <v>8</v>
      </c>
      <c r="M23" s="53">
        <v>11</v>
      </c>
      <c r="N23" s="53">
        <v>17</v>
      </c>
      <c r="O23" s="53">
        <v>19</v>
      </c>
      <c r="P23" s="53">
        <v>9</v>
      </c>
      <c r="Q23" s="53">
        <v>14</v>
      </c>
      <c r="R23" s="53">
        <v>18</v>
      </c>
      <c r="S23" s="53"/>
      <c r="T23" s="53"/>
      <c r="V23" s="53"/>
    </row>
    <row r="24" spans="1:22" ht="15" customHeight="1" x14ac:dyDescent="0.15">
      <c r="A24" s="168" t="s">
        <v>19</v>
      </c>
      <c r="B24" s="169"/>
      <c r="C24" s="5" t="s">
        <v>128</v>
      </c>
      <c r="D24" s="12" t="s">
        <v>129</v>
      </c>
      <c r="E24" s="13"/>
      <c r="F24" s="94">
        <v>17</v>
      </c>
      <c r="G24" s="46">
        <f t="shared" si="1"/>
        <v>55</v>
      </c>
      <c r="H24" s="46">
        <f>G24/F24</f>
        <v>3.2352941176470589</v>
      </c>
      <c r="I24" s="53">
        <v>10</v>
      </c>
      <c r="J24" s="53">
        <v>14</v>
      </c>
      <c r="K24" s="53">
        <v>18</v>
      </c>
      <c r="L24" s="53">
        <v>13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15" customHeight="1" x14ac:dyDescent="0.15">
      <c r="A25" s="168"/>
      <c r="B25" s="169"/>
      <c r="C25" s="5" t="s">
        <v>130</v>
      </c>
      <c r="D25" s="12" t="s">
        <v>131</v>
      </c>
      <c r="E25" s="13"/>
      <c r="F25" s="94">
        <v>1</v>
      </c>
      <c r="G25" s="46">
        <f t="shared" si="1"/>
        <v>5</v>
      </c>
      <c r="H25" s="46">
        <f>G25/F25</f>
        <v>5</v>
      </c>
      <c r="I25" s="53">
        <v>5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5" customHeight="1" x14ac:dyDescent="0.15">
      <c r="A26" s="168"/>
      <c r="B26" s="169"/>
      <c r="C26" s="5" t="s">
        <v>132</v>
      </c>
      <c r="D26" s="12" t="s">
        <v>133</v>
      </c>
      <c r="E26" s="13"/>
      <c r="F26" s="94">
        <v>8</v>
      </c>
      <c r="G26" s="46">
        <f t="shared" si="1"/>
        <v>16</v>
      </c>
      <c r="H26" s="46">
        <f>G26/F26</f>
        <v>2</v>
      </c>
      <c r="I26" s="53">
        <v>9</v>
      </c>
      <c r="J26" s="53">
        <v>7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15" customHeight="1" x14ac:dyDescent="0.15">
      <c r="A27" s="168"/>
      <c r="B27" s="169"/>
      <c r="C27" s="5" t="s">
        <v>134</v>
      </c>
      <c r="D27" s="12" t="s">
        <v>135</v>
      </c>
      <c r="E27" s="13"/>
      <c r="F27" s="94">
        <v>7</v>
      </c>
      <c r="G27" s="46">
        <f t="shared" si="1"/>
        <v>12</v>
      </c>
      <c r="H27" s="46">
        <f>G27/F27</f>
        <v>1.7142857142857142</v>
      </c>
      <c r="I27" s="53">
        <v>4</v>
      </c>
      <c r="J27" s="53">
        <v>8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15" customHeight="1" x14ac:dyDescent="0.15">
      <c r="A28" s="168"/>
      <c r="B28" s="169"/>
      <c r="C28" s="19" t="s">
        <v>136</v>
      </c>
      <c r="D28" s="20" t="s">
        <v>5</v>
      </c>
      <c r="E28" s="21"/>
      <c r="F28" s="94">
        <v>0</v>
      </c>
      <c r="G28" s="46">
        <f t="shared" si="1"/>
        <v>0</v>
      </c>
      <c r="H28" s="70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15" customHeight="1" x14ac:dyDescent="0.15">
      <c r="A29" s="168"/>
      <c r="B29" s="169"/>
      <c r="C29" s="5" t="s">
        <v>137</v>
      </c>
      <c r="D29" s="12" t="s">
        <v>138</v>
      </c>
      <c r="E29" s="13"/>
      <c r="F29" s="94">
        <v>4</v>
      </c>
      <c r="G29" s="46">
        <f t="shared" ref="G29:G35" si="2">SUM(I29:AB29)</f>
        <v>11</v>
      </c>
      <c r="H29" s="104">
        <f t="shared" ref="H29:H35" si="3">G29/F29</f>
        <v>2.75</v>
      </c>
      <c r="I29" s="53">
        <v>11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5" customHeight="1" x14ac:dyDescent="0.15">
      <c r="A30" s="168"/>
      <c r="B30" s="169"/>
      <c r="C30" s="5" t="s">
        <v>139</v>
      </c>
      <c r="D30" s="12" t="s">
        <v>140</v>
      </c>
      <c r="E30" s="13"/>
      <c r="F30" s="94">
        <v>61</v>
      </c>
      <c r="G30" s="46">
        <f t="shared" si="2"/>
        <v>183</v>
      </c>
      <c r="H30" s="104">
        <f t="shared" si="3"/>
        <v>3</v>
      </c>
      <c r="I30" s="53">
        <v>20</v>
      </c>
      <c r="J30" s="53">
        <v>23</v>
      </c>
      <c r="K30" s="53">
        <v>20</v>
      </c>
      <c r="L30" s="53">
        <v>15</v>
      </c>
      <c r="M30" s="53">
        <v>12</v>
      </c>
      <c r="N30" s="53">
        <v>9</v>
      </c>
      <c r="O30" s="53">
        <v>10</v>
      </c>
      <c r="P30" s="53">
        <v>14</v>
      </c>
      <c r="Q30" s="53">
        <v>8</v>
      </c>
      <c r="R30" s="53">
        <v>17</v>
      </c>
      <c r="S30" s="53">
        <v>10</v>
      </c>
      <c r="T30" s="53">
        <v>11</v>
      </c>
      <c r="U30" s="53">
        <v>14</v>
      </c>
      <c r="V30" s="53"/>
    </row>
    <row r="31" spans="1:22" ht="15" customHeight="1" x14ac:dyDescent="0.15">
      <c r="A31" s="168"/>
      <c r="B31" s="169"/>
      <c r="C31" s="5" t="s">
        <v>141</v>
      </c>
      <c r="D31" s="12" t="s">
        <v>142</v>
      </c>
      <c r="E31" s="13"/>
      <c r="F31" s="94">
        <v>0</v>
      </c>
      <c r="G31" s="46">
        <f t="shared" si="2"/>
        <v>0</v>
      </c>
      <c r="H31" s="70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15" customHeight="1" x14ac:dyDescent="0.15">
      <c r="A32" s="168"/>
      <c r="B32" s="169"/>
      <c r="C32" s="5" t="s">
        <v>143</v>
      </c>
      <c r="D32" s="12" t="s">
        <v>144</v>
      </c>
      <c r="E32" s="13"/>
      <c r="F32" s="94">
        <v>3</v>
      </c>
      <c r="G32" s="46">
        <f t="shared" si="2"/>
        <v>5</v>
      </c>
      <c r="H32" s="104">
        <f t="shared" si="3"/>
        <v>1.6666666666666667</v>
      </c>
      <c r="I32" s="53">
        <v>5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ht="15" customHeight="1" x14ac:dyDescent="0.15">
      <c r="A33" s="168"/>
      <c r="B33" s="169"/>
      <c r="C33" s="5" t="s">
        <v>145</v>
      </c>
      <c r="D33" s="12" t="s">
        <v>146</v>
      </c>
      <c r="E33" s="13"/>
      <c r="F33" s="94">
        <v>4</v>
      </c>
      <c r="G33" s="46">
        <f t="shared" si="2"/>
        <v>11</v>
      </c>
      <c r="H33" s="104">
        <f t="shared" si="3"/>
        <v>2.75</v>
      </c>
      <c r="I33" s="53">
        <v>11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ht="15" customHeight="1" x14ac:dyDescent="0.15">
      <c r="A34" s="168"/>
      <c r="B34" s="169"/>
      <c r="C34" s="5" t="s">
        <v>147</v>
      </c>
      <c r="D34" s="12" t="s">
        <v>148</v>
      </c>
      <c r="E34" s="13"/>
      <c r="F34" s="94">
        <v>50</v>
      </c>
      <c r="G34" s="46">
        <f t="shared" si="2"/>
        <v>75</v>
      </c>
      <c r="H34" s="46">
        <f t="shared" si="3"/>
        <v>1.5</v>
      </c>
      <c r="I34" s="53">
        <v>7</v>
      </c>
      <c r="J34" s="53">
        <v>13</v>
      </c>
      <c r="K34" s="53">
        <v>11</v>
      </c>
      <c r="L34" s="53">
        <v>11</v>
      </c>
      <c r="M34" s="53">
        <v>10</v>
      </c>
      <c r="N34" s="53">
        <v>10</v>
      </c>
      <c r="O34" s="53">
        <v>4</v>
      </c>
      <c r="P34" s="53">
        <v>9</v>
      </c>
      <c r="Q34" s="53"/>
      <c r="R34" s="53"/>
      <c r="S34" s="53"/>
      <c r="T34" s="53"/>
      <c r="U34" s="53"/>
      <c r="V34" s="53"/>
    </row>
    <row r="35" spans="1:22" ht="15" customHeight="1" x14ac:dyDescent="0.15">
      <c r="A35" s="168"/>
      <c r="B35" s="169"/>
      <c r="C35" s="6" t="s">
        <v>149</v>
      </c>
      <c r="D35" s="14" t="s">
        <v>150</v>
      </c>
      <c r="E35" s="15"/>
      <c r="F35" s="96">
        <v>7</v>
      </c>
      <c r="G35" s="48">
        <f t="shared" si="2"/>
        <v>17</v>
      </c>
      <c r="H35" s="48">
        <f t="shared" si="3"/>
        <v>2.4285714285714284</v>
      </c>
      <c r="I35" s="53">
        <v>17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15" customHeight="1" x14ac:dyDescent="0.15">
      <c r="A36" s="170"/>
      <c r="B36" s="171"/>
      <c r="C36" s="6"/>
      <c r="D36" s="14"/>
      <c r="E36" s="16" t="s">
        <v>32</v>
      </c>
      <c r="F36" s="92">
        <f>SUM(F23:F35)</f>
        <v>198</v>
      </c>
      <c r="G36" s="66">
        <f>SUM(G23:G35)</f>
        <v>521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15" customHeight="1" x14ac:dyDescent="0.15">
      <c r="A37" s="157" t="s">
        <v>6</v>
      </c>
      <c r="B37" s="158"/>
      <c r="C37" s="4" t="s">
        <v>151</v>
      </c>
      <c r="D37" s="10" t="s">
        <v>152</v>
      </c>
      <c r="E37" s="22"/>
      <c r="F37" s="97">
        <v>16</v>
      </c>
      <c r="G37" s="45">
        <f t="shared" ref="G37:G48" si="4">SUM(I37:AB37)</f>
        <v>50</v>
      </c>
      <c r="H37" s="46">
        <f>G37/F37</f>
        <v>3.125</v>
      </c>
      <c r="I37" s="53">
        <v>14</v>
      </c>
      <c r="J37" s="53">
        <v>18</v>
      </c>
      <c r="K37" s="53">
        <v>18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 ht="15" customHeight="1" x14ac:dyDescent="0.15">
      <c r="A38" s="168" t="s">
        <v>20</v>
      </c>
      <c r="B38" s="169"/>
      <c r="C38" s="5" t="s">
        <v>153</v>
      </c>
      <c r="D38" s="12" t="s">
        <v>154</v>
      </c>
      <c r="E38" s="23"/>
      <c r="F38" s="98">
        <v>13</v>
      </c>
      <c r="G38" s="46">
        <f t="shared" si="4"/>
        <v>38</v>
      </c>
      <c r="H38" s="46">
        <f>G38/F38</f>
        <v>2.9230769230769229</v>
      </c>
      <c r="I38" s="53">
        <v>16</v>
      </c>
      <c r="J38" s="53">
        <v>10</v>
      </c>
      <c r="K38" s="53">
        <v>12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ht="15" customHeight="1" x14ac:dyDescent="0.15">
      <c r="A39" s="168"/>
      <c r="B39" s="169"/>
      <c r="C39" s="5" t="s">
        <v>155</v>
      </c>
      <c r="D39" s="12" t="s">
        <v>156</v>
      </c>
      <c r="E39" s="23"/>
      <c r="F39" s="94">
        <v>25</v>
      </c>
      <c r="G39" s="46">
        <f>SUM(I39:AB39)</f>
        <v>58</v>
      </c>
      <c r="H39" s="46">
        <f>G39/F39</f>
        <v>2.3199999999999998</v>
      </c>
      <c r="I39" s="53">
        <v>9</v>
      </c>
      <c r="J39" s="53">
        <v>4</v>
      </c>
      <c r="K39" s="53">
        <v>3</v>
      </c>
      <c r="L39" s="53">
        <v>18</v>
      </c>
      <c r="M39" s="53">
        <v>10</v>
      </c>
      <c r="N39" s="53">
        <v>4</v>
      </c>
      <c r="O39" s="53">
        <v>10</v>
      </c>
      <c r="P39" s="53"/>
      <c r="Q39" s="53"/>
      <c r="R39" s="53"/>
      <c r="S39" s="53"/>
      <c r="T39" s="53"/>
      <c r="U39" s="53"/>
      <c r="V39" s="53"/>
    </row>
    <row r="40" spans="1:22" ht="15" customHeight="1" x14ac:dyDescent="0.15">
      <c r="A40" s="168"/>
      <c r="B40" s="169"/>
      <c r="C40" s="5" t="s">
        <v>157</v>
      </c>
      <c r="D40" s="12" t="s">
        <v>158</v>
      </c>
      <c r="E40" s="23"/>
      <c r="F40" s="94">
        <v>0</v>
      </c>
      <c r="G40" s="46">
        <f t="shared" si="4"/>
        <v>0</v>
      </c>
      <c r="H40" s="70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ht="15" customHeight="1" x14ac:dyDescent="0.15">
      <c r="A41" s="168"/>
      <c r="B41" s="169"/>
      <c r="C41" s="5" t="s">
        <v>159</v>
      </c>
      <c r="D41" s="12" t="s">
        <v>160</v>
      </c>
      <c r="E41" s="23"/>
      <c r="F41" s="94">
        <v>21</v>
      </c>
      <c r="G41" s="46">
        <f t="shared" si="4"/>
        <v>59</v>
      </c>
      <c r="H41" s="46">
        <f t="shared" ref="H41:H47" si="5">G41/F41</f>
        <v>2.8095238095238093</v>
      </c>
      <c r="I41" s="53">
        <v>14</v>
      </c>
      <c r="J41" s="53">
        <v>17</v>
      </c>
      <c r="K41" s="53">
        <v>8</v>
      </c>
      <c r="L41" s="53">
        <v>10</v>
      </c>
      <c r="M41" s="53">
        <v>10</v>
      </c>
      <c r="N41" s="53"/>
      <c r="O41" s="53"/>
      <c r="P41" s="53"/>
      <c r="Q41" s="53"/>
      <c r="R41" s="53"/>
      <c r="S41" s="53"/>
      <c r="T41" s="53"/>
      <c r="U41" s="53"/>
      <c r="V41" s="53"/>
    </row>
    <row r="42" spans="1:22" ht="15" customHeight="1" x14ac:dyDescent="0.15">
      <c r="A42" s="168"/>
      <c r="B42" s="169"/>
      <c r="C42" s="17" t="s">
        <v>161</v>
      </c>
      <c r="D42" s="18" t="s">
        <v>162</v>
      </c>
      <c r="E42" s="24"/>
      <c r="F42" s="98">
        <v>2</v>
      </c>
      <c r="G42" s="46">
        <f t="shared" si="4"/>
        <v>10</v>
      </c>
      <c r="H42" s="46">
        <f>G42/F42</f>
        <v>5</v>
      </c>
      <c r="I42" s="53">
        <v>10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2" ht="15" customHeight="1" x14ac:dyDescent="0.15">
      <c r="A43" s="168"/>
      <c r="B43" s="169"/>
      <c r="C43" s="5" t="s">
        <v>163</v>
      </c>
      <c r="D43" s="12" t="s">
        <v>164</v>
      </c>
      <c r="E43" s="23"/>
      <c r="F43" s="94">
        <v>19</v>
      </c>
      <c r="G43" s="46">
        <f t="shared" si="4"/>
        <v>60</v>
      </c>
      <c r="H43" s="46">
        <f>G43/F43</f>
        <v>3.1578947368421053</v>
      </c>
      <c r="I43" s="53">
        <v>19</v>
      </c>
      <c r="J43" s="53">
        <v>15</v>
      </c>
      <c r="K43" s="53">
        <v>13</v>
      </c>
      <c r="L43" s="53">
        <v>13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15" customHeight="1" x14ac:dyDescent="0.15">
      <c r="A44" s="168"/>
      <c r="B44" s="169"/>
      <c r="C44" s="5" t="s">
        <v>165</v>
      </c>
      <c r="D44" s="12" t="s">
        <v>166</v>
      </c>
      <c r="E44" s="23"/>
      <c r="F44" s="94">
        <v>12</v>
      </c>
      <c r="G44" s="46">
        <f t="shared" si="4"/>
        <v>32</v>
      </c>
      <c r="H44" s="46">
        <f t="shared" si="5"/>
        <v>2.6666666666666665</v>
      </c>
      <c r="I44" s="53">
        <v>14</v>
      </c>
      <c r="J44" s="53">
        <v>12</v>
      </c>
      <c r="K44" s="53">
        <v>6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2" ht="15" customHeight="1" x14ac:dyDescent="0.15">
      <c r="A45" s="168"/>
      <c r="B45" s="169"/>
      <c r="C45" s="5" t="s">
        <v>167</v>
      </c>
      <c r="D45" s="12" t="s">
        <v>168</v>
      </c>
      <c r="E45" s="23"/>
      <c r="F45" s="94">
        <v>68</v>
      </c>
      <c r="G45" s="46">
        <f t="shared" si="4"/>
        <v>198</v>
      </c>
      <c r="H45" s="46">
        <f t="shared" si="5"/>
        <v>2.9117647058823528</v>
      </c>
      <c r="I45" s="53">
        <v>16</v>
      </c>
      <c r="J45" s="53">
        <v>18</v>
      </c>
      <c r="K45" s="53">
        <v>9</v>
      </c>
      <c r="L45" s="53">
        <v>12</v>
      </c>
      <c r="M45" s="53">
        <v>13</v>
      </c>
      <c r="N45" s="53">
        <v>7</v>
      </c>
      <c r="O45" s="53">
        <v>3</v>
      </c>
      <c r="P45" s="53">
        <v>10</v>
      </c>
      <c r="Q45" s="53">
        <v>27</v>
      </c>
      <c r="R45" s="53">
        <v>10</v>
      </c>
      <c r="S45" s="53">
        <v>19</v>
      </c>
      <c r="T45" s="53">
        <v>18</v>
      </c>
      <c r="U45" s="53">
        <v>21</v>
      </c>
      <c r="V45" s="53">
        <v>15</v>
      </c>
    </row>
    <row r="46" spans="1:22" ht="15" customHeight="1" x14ac:dyDescent="0.15">
      <c r="A46" s="168"/>
      <c r="B46" s="169"/>
      <c r="C46" s="5" t="s">
        <v>169</v>
      </c>
      <c r="D46" s="12" t="s">
        <v>170</v>
      </c>
      <c r="E46" s="23"/>
      <c r="F46" s="94">
        <v>26</v>
      </c>
      <c r="G46" s="46">
        <f t="shared" si="4"/>
        <v>67</v>
      </c>
      <c r="H46" s="46">
        <f t="shared" si="5"/>
        <v>2.5769230769230771</v>
      </c>
      <c r="I46" s="53">
        <v>20</v>
      </c>
      <c r="J46" s="53">
        <v>6</v>
      </c>
      <c r="K46" s="53">
        <v>12</v>
      </c>
      <c r="L46" s="53">
        <v>3</v>
      </c>
      <c r="M46" s="53">
        <v>15</v>
      </c>
      <c r="N46" s="53">
        <v>11</v>
      </c>
      <c r="O46" s="53"/>
      <c r="P46" s="53"/>
      <c r="Q46" s="53"/>
      <c r="R46" s="53"/>
      <c r="S46" s="53"/>
      <c r="T46" s="53"/>
      <c r="U46" s="53"/>
      <c r="V46" s="53"/>
    </row>
    <row r="47" spans="1:22" ht="15" customHeight="1" x14ac:dyDescent="0.15">
      <c r="A47" s="168"/>
      <c r="B47" s="169"/>
      <c r="C47" s="17" t="s">
        <v>171</v>
      </c>
      <c r="D47" s="18" t="s">
        <v>172</v>
      </c>
      <c r="E47" s="23"/>
      <c r="F47" s="94">
        <v>24</v>
      </c>
      <c r="G47" s="46">
        <f t="shared" si="4"/>
        <v>60</v>
      </c>
      <c r="H47" s="46">
        <f t="shared" si="5"/>
        <v>2.5</v>
      </c>
      <c r="I47" s="53">
        <v>19</v>
      </c>
      <c r="J47" s="53">
        <v>12</v>
      </c>
      <c r="K47" s="53">
        <v>18</v>
      </c>
      <c r="L47" s="53">
        <v>11</v>
      </c>
      <c r="M47" s="53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5" customHeight="1" x14ac:dyDescent="0.15">
      <c r="A48" s="168"/>
      <c r="B48" s="169"/>
      <c r="C48" s="17" t="s">
        <v>173</v>
      </c>
      <c r="D48" s="18" t="s">
        <v>7</v>
      </c>
      <c r="E48" s="25"/>
      <c r="F48" s="96">
        <v>0</v>
      </c>
      <c r="G48" s="48">
        <f t="shared" si="4"/>
        <v>0</v>
      </c>
      <c r="H48" s="70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9" ht="15" customHeight="1" x14ac:dyDescent="0.15">
      <c r="A49" s="170"/>
      <c r="B49" s="171"/>
      <c r="C49" s="6"/>
      <c r="D49" s="14"/>
      <c r="E49" s="26" t="s">
        <v>32</v>
      </c>
      <c r="F49" s="99">
        <f>SUM(F37:F48)</f>
        <v>226</v>
      </c>
      <c r="G49" s="51">
        <f>SUM(G37:G48)</f>
        <v>632</v>
      </c>
      <c r="H49" s="66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9" ht="15" customHeight="1" x14ac:dyDescent="0.15">
      <c r="A50" s="190" t="s">
        <v>71</v>
      </c>
      <c r="B50" s="191"/>
      <c r="C50" s="4" t="s">
        <v>198</v>
      </c>
      <c r="D50" s="10" t="s">
        <v>72</v>
      </c>
      <c r="E50" s="22"/>
      <c r="F50" s="97">
        <v>0</v>
      </c>
      <c r="G50" s="45">
        <f>SUM(I50:AB50)</f>
        <v>0</v>
      </c>
      <c r="H50" s="70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9" ht="15" customHeight="1" x14ac:dyDescent="0.15">
      <c r="A51" s="168" t="s">
        <v>33</v>
      </c>
      <c r="B51" s="169"/>
      <c r="C51" s="5" t="s">
        <v>199</v>
      </c>
      <c r="D51" s="12" t="s">
        <v>74</v>
      </c>
      <c r="E51" s="23"/>
      <c r="F51" s="94">
        <v>18</v>
      </c>
      <c r="G51" s="46">
        <f>SUM(I51:AB51)</f>
        <v>51</v>
      </c>
      <c r="H51" s="46">
        <f>G51/F51</f>
        <v>2.8333333333333335</v>
      </c>
      <c r="I51" s="53">
        <v>12</v>
      </c>
      <c r="J51" s="53">
        <v>13</v>
      </c>
      <c r="K51" s="53">
        <v>16</v>
      </c>
      <c r="L51" s="53">
        <v>10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9" ht="15" customHeight="1" x14ac:dyDescent="0.15">
      <c r="A52" s="168"/>
      <c r="B52" s="169"/>
      <c r="C52" s="7" t="s">
        <v>200</v>
      </c>
      <c r="D52" s="12" t="s">
        <v>75</v>
      </c>
      <c r="E52" s="27"/>
      <c r="F52" s="98">
        <v>7</v>
      </c>
      <c r="G52" s="46">
        <f>SUM(I52:AB52)</f>
        <v>12</v>
      </c>
      <c r="H52" s="46">
        <f>G52/F52</f>
        <v>1.7142857142857142</v>
      </c>
      <c r="I52" s="53">
        <v>12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9" ht="15" customHeight="1" x14ac:dyDescent="0.15">
      <c r="A53" s="168"/>
      <c r="B53" s="169"/>
      <c r="C53" s="7" t="s">
        <v>201</v>
      </c>
      <c r="D53" s="12" t="s">
        <v>76</v>
      </c>
      <c r="E53" s="27"/>
      <c r="F53" s="98">
        <v>6</v>
      </c>
      <c r="G53" s="104">
        <f>SUM(I53:AB53)</f>
        <v>18</v>
      </c>
      <c r="H53" s="104">
        <f>G53/F53</f>
        <v>3</v>
      </c>
      <c r="I53" s="53">
        <v>18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9" ht="15" customHeight="1" x14ac:dyDescent="0.15">
      <c r="A54" s="168"/>
      <c r="B54" s="169"/>
      <c r="C54" s="7" t="s">
        <v>202</v>
      </c>
      <c r="D54" s="12" t="s">
        <v>77</v>
      </c>
      <c r="E54" s="28"/>
      <c r="F54" s="98">
        <v>7</v>
      </c>
      <c r="G54" s="192">
        <f>SUM(I54:AB54)</f>
        <v>25</v>
      </c>
      <c r="H54" s="192">
        <f>G54/SUM(F54,F55)</f>
        <v>3.125</v>
      </c>
      <c r="I54" s="53">
        <v>13</v>
      </c>
      <c r="J54" s="53">
        <v>12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AC54" s="216" t="s">
        <v>225</v>
      </c>
    </row>
    <row r="55" spans="1:29" ht="15" customHeight="1" x14ac:dyDescent="0.15">
      <c r="A55" s="168"/>
      <c r="B55" s="169"/>
      <c r="C55" s="29" t="s">
        <v>224</v>
      </c>
      <c r="D55" s="14" t="s">
        <v>78</v>
      </c>
      <c r="E55" s="25"/>
      <c r="F55" s="100">
        <v>1</v>
      </c>
      <c r="G55" s="183"/>
      <c r="H55" s="18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AC55" s="216"/>
    </row>
    <row r="56" spans="1:29" ht="15" customHeight="1" x14ac:dyDescent="0.15">
      <c r="A56" s="170"/>
      <c r="B56" s="171"/>
      <c r="C56" s="6"/>
      <c r="D56" s="14"/>
      <c r="E56" s="16" t="s">
        <v>32</v>
      </c>
      <c r="F56" s="92">
        <f>SUM(F50:F55)</f>
        <v>39</v>
      </c>
      <c r="G56" s="66">
        <f>SUM(G50:G55)</f>
        <v>106</v>
      </c>
      <c r="H56" s="66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9" ht="15" customHeight="1" x14ac:dyDescent="0.15">
      <c r="A57" s="157" t="s">
        <v>8</v>
      </c>
      <c r="B57" s="158"/>
      <c r="C57" s="4" t="s">
        <v>174</v>
      </c>
      <c r="D57" s="10" t="s">
        <v>9</v>
      </c>
      <c r="E57" s="22"/>
      <c r="F57" s="172">
        <v>54</v>
      </c>
      <c r="G57" s="162">
        <f>SUM(I57:AB57)</f>
        <v>143</v>
      </c>
      <c r="H57" s="162">
        <f>G57/F57</f>
        <v>2.6481481481481484</v>
      </c>
      <c r="I57" s="53">
        <v>10</v>
      </c>
      <c r="J57" s="53">
        <v>10</v>
      </c>
      <c r="K57" s="53">
        <v>13</v>
      </c>
      <c r="L57" s="53">
        <v>8</v>
      </c>
      <c r="M57" s="53">
        <v>10</v>
      </c>
      <c r="N57" s="53">
        <v>18</v>
      </c>
      <c r="O57" s="53">
        <v>15</v>
      </c>
      <c r="P57" s="53">
        <v>11</v>
      </c>
      <c r="Q57" s="53">
        <v>14</v>
      </c>
      <c r="R57" s="53">
        <v>16</v>
      </c>
      <c r="S57" s="53">
        <v>18</v>
      </c>
      <c r="T57" s="53"/>
      <c r="U57" s="53"/>
      <c r="V57" s="53"/>
      <c r="W57" s="53"/>
    </row>
    <row r="58" spans="1:29" ht="15" customHeight="1" x14ac:dyDescent="0.15">
      <c r="A58" s="184" t="s">
        <v>21</v>
      </c>
      <c r="B58" s="186" t="s">
        <v>22</v>
      </c>
      <c r="C58" s="5" t="s">
        <v>175</v>
      </c>
      <c r="D58" s="12" t="s">
        <v>10</v>
      </c>
      <c r="E58" s="23"/>
      <c r="F58" s="200"/>
      <c r="G58" s="163"/>
      <c r="H58" s="16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9" ht="15" customHeight="1" x14ac:dyDescent="0.15">
      <c r="A59" s="184"/>
      <c r="B59" s="186"/>
      <c r="C59" s="5" t="s">
        <v>176</v>
      </c>
      <c r="D59" s="12" t="s">
        <v>11</v>
      </c>
      <c r="E59" s="23"/>
      <c r="F59" s="200"/>
      <c r="G59" s="163"/>
      <c r="H59" s="16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9" ht="15" customHeight="1" x14ac:dyDescent="0.15">
      <c r="A60" s="184"/>
      <c r="B60" s="186"/>
      <c r="C60" s="5" t="s">
        <v>177</v>
      </c>
      <c r="D60" s="12" t="s">
        <v>12</v>
      </c>
      <c r="E60" s="23"/>
      <c r="F60" s="200"/>
      <c r="G60" s="163"/>
      <c r="H60" s="16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9" ht="15" customHeight="1" x14ac:dyDescent="0.15">
      <c r="A61" s="184"/>
      <c r="B61" s="186"/>
      <c r="C61" s="5" t="s">
        <v>178</v>
      </c>
      <c r="D61" s="12" t="s">
        <v>13</v>
      </c>
      <c r="E61" s="23"/>
      <c r="F61" s="200"/>
      <c r="G61" s="163"/>
      <c r="H61" s="16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9" ht="15" customHeight="1" x14ac:dyDescent="0.15">
      <c r="A62" s="184"/>
      <c r="B62" s="186"/>
      <c r="C62" s="5" t="s">
        <v>179</v>
      </c>
      <c r="D62" s="12" t="s">
        <v>14</v>
      </c>
      <c r="E62" s="23"/>
      <c r="F62" s="200"/>
      <c r="G62" s="163"/>
      <c r="H62" s="16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9" ht="15" customHeight="1" x14ac:dyDescent="0.15">
      <c r="A63" s="184"/>
      <c r="B63" s="186"/>
      <c r="C63" s="6" t="s">
        <v>180</v>
      </c>
      <c r="D63" s="14" t="s">
        <v>181</v>
      </c>
      <c r="E63" s="25"/>
      <c r="F63" s="201"/>
      <c r="G63" s="164"/>
      <c r="H63" s="164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9" ht="13.5" x14ac:dyDescent="0.15">
      <c r="A64" s="185"/>
      <c r="B64" s="187"/>
      <c r="C64" s="6"/>
      <c r="D64" s="14"/>
      <c r="E64" s="26" t="s">
        <v>32</v>
      </c>
      <c r="F64" s="99">
        <f>SUM(F57)</f>
        <v>54</v>
      </c>
      <c r="G64" s="51">
        <f>SUM(G57)</f>
        <v>143</v>
      </c>
      <c r="H64" s="51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3.5" x14ac:dyDescent="0.15">
      <c r="A65" s="105"/>
      <c r="B65" s="106"/>
      <c r="C65" s="30"/>
      <c r="D65" s="31"/>
      <c r="E65" s="32"/>
      <c r="F65" s="99"/>
      <c r="G65" s="51"/>
      <c r="H65" s="51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3.5" x14ac:dyDescent="0.15">
      <c r="A66" s="33"/>
      <c r="B66" s="34"/>
      <c r="C66" s="35"/>
      <c r="D66" s="36"/>
      <c r="E66" s="37" t="s">
        <v>34</v>
      </c>
      <c r="F66" s="101">
        <f>SUM(F64,F56,F49,F36,F22,F12)</f>
        <v>668</v>
      </c>
      <c r="G66" s="91">
        <f>SUM(G64,G56,G49,G36,G22,G12)</f>
        <v>1853</v>
      </c>
      <c r="H66" s="91"/>
    </row>
    <row r="67" spans="1:22" x14ac:dyDescent="0.15">
      <c r="C67" s="2"/>
    </row>
  </sheetData>
  <mergeCells count="25">
    <mergeCell ref="A1:H1"/>
    <mergeCell ref="A3:B3"/>
    <mergeCell ref="A4:B4"/>
    <mergeCell ref="F4:F11"/>
    <mergeCell ref="G4:G11"/>
    <mergeCell ref="H4:H11"/>
    <mergeCell ref="A5:B12"/>
    <mergeCell ref="A13:B13"/>
    <mergeCell ref="A14:A22"/>
    <mergeCell ref="A37:B37"/>
    <mergeCell ref="A38:B49"/>
    <mergeCell ref="A50:B50"/>
    <mergeCell ref="A51:B56"/>
    <mergeCell ref="B14:B22"/>
    <mergeCell ref="A23:B23"/>
    <mergeCell ref="A24:B36"/>
    <mergeCell ref="AC54:AC55"/>
    <mergeCell ref="H54:H55"/>
    <mergeCell ref="G54:G55"/>
    <mergeCell ref="A57:B57"/>
    <mergeCell ref="F57:F63"/>
    <mergeCell ref="G57:G63"/>
    <mergeCell ref="H57:H63"/>
    <mergeCell ref="A58:A64"/>
    <mergeCell ref="B58:B64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67"/>
  <sheetViews>
    <sheetView workbookViewId="0">
      <pane xSplit="3" ySplit="3" topLeftCell="D31" activePane="bottomRight" state="frozen"/>
      <selection pane="topRight" activeCell="D1" sqref="D1"/>
      <selection pane="bottomLeft" activeCell="A5" sqref="A5"/>
      <selection pane="bottomRight" activeCell="AC53" sqref="AC53:AC55"/>
    </sheetView>
  </sheetViews>
  <sheetFormatPr defaultRowHeight="12" outlineLevelCol="1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10" width="9.33203125" style="1" hidden="1" customWidth="1" outlineLevel="1"/>
    <col min="11" max="22" width="9.33203125" hidden="1" customWidth="1" outlineLevel="1"/>
    <col min="23" max="28" width="9.33203125" style="1" hidden="1" customWidth="1" outlineLevel="1"/>
    <col min="29" max="29" width="33.6640625" style="53" customWidth="1" collapsed="1"/>
    <col min="30" max="16384" width="9.33203125" style="1"/>
  </cols>
  <sheetData>
    <row r="1" spans="1:29" ht="17.25" x14ac:dyDescent="0.15">
      <c r="A1" s="211" t="s">
        <v>220</v>
      </c>
      <c r="B1" s="211"/>
      <c r="C1" s="211"/>
      <c r="D1" s="211"/>
      <c r="E1" s="211"/>
      <c r="F1" s="211"/>
      <c r="G1" s="211"/>
      <c r="H1" s="211"/>
    </row>
    <row r="2" spans="1:29" ht="6.75" customHeight="1" x14ac:dyDescent="0.15"/>
    <row r="3" spans="1:29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218</v>
      </c>
      <c r="G3" s="39" t="s">
        <v>37</v>
      </c>
      <c r="H3" s="52" t="s">
        <v>81</v>
      </c>
      <c r="AC3" s="54"/>
    </row>
    <row r="4" spans="1:29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27</v>
      </c>
      <c r="G4" s="162">
        <f>SUM(I4:AB4)</f>
        <v>47</v>
      </c>
      <c r="H4" s="165">
        <f>G4/F4</f>
        <v>1.7407407407407407</v>
      </c>
      <c r="I4" s="53">
        <v>13</v>
      </c>
      <c r="J4" s="53">
        <v>11</v>
      </c>
      <c r="K4" s="53">
        <v>10</v>
      </c>
      <c r="L4" s="53">
        <v>13</v>
      </c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9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163"/>
      <c r="H5" s="166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9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163"/>
      <c r="H6" s="166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9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163"/>
      <c r="H7" s="166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9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163"/>
      <c r="H8" s="166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9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163"/>
      <c r="H9" s="166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9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163"/>
      <c r="H10" s="166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9" ht="15" customHeight="1" x14ac:dyDescent="0.15">
      <c r="A11" s="168"/>
      <c r="B11" s="169"/>
      <c r="C11" s="6" t="s">
        <v>106</v>
      </c>
      <c r="D11" s="14" t="s">
        <v>107</v>
      </c>
      <c r="E11" s="15"/>
      <c r="F11" s="201"/>
      <c r="G11" s="164"/>
      <c r="H11" s="167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9" ht="15" customHeight="1" x14ac:dyDescent="0.15">
      <c r="A12" s="170"/>
      <c r="B12" s="171"/>
      <c r="C12" s="6"/>
      <c r="D12" s="14"/>
      <c r="E12" s="16" t="s">
        <v>32</v>
      </c>
      <c r="F12" s="92">
        <v>27</v>
      </c>
      <c r="G12" s="66">
        <f>SUM(G4)</f>
        <v>47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9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34</v>
      </c>
      <c r="G13" s="45">
        <f t="shared" ref="G13:G21" si="0">SUM(I13:AB13)</f>
        <v>99</v>
      </c>
      <c r="H13" s="45">
        <f>G13/F13</f>
        <v>2.9117647058823528</v>
      </c>
      <c r="I13" s="53">
        <v>15</v>
      </c>
      <c r="J13" s="53">
        <v>4</v>
      </c>
      <c r="K13" s="53">
        <v>14</v>
      </c>
      <c r="L13" s="53">
        <v>7</v>
      </c>
      <c r="M13" s="53">
        <v>19</v>
      </c>
      <c r="N13" s="53">
        <v>13</v>
      </c>
      <c r="O13" s="53">
        <v>13</v>
      </c>
      <c r="P13" s="53">
        <v>14</v>
      </c>
      <c r="Q13" s="53"/>
      <c r="R13" s="53"/>
      <c r="S13" s="53"/>
      <c r="T13" s="53"/>
      <c r="U13" s="53"/>
      <c r="V13" s="53"/>
    </row>
    <row r="14" spans="1:29" ht="15" customHeight="1" x14ac:dyDescent="0.15">
      <c r="A14" s="184" t="s">
        <v>17</v>
      </c>
      <c r="B14" s="186" t="s">
        <v>18</v>
      </c>
      <c r="C14" s="5" t="s">
        <v>110</v>
      </c>
      <c r="D14" s="12" t="s">
        <v>111</v>
      </c>
      <c r="E14" s="13"/>
      <c r="F14" s="94">
        <v>20</v>
      </c>
      <c r="G14" s="46">
        <f t="shared" si="0"/>
        <v>61</v>
      </c>
      <c r="H14" s="46">
        <f>G14/F14</f>
        <v>3.05</v>
      </c>
      <c r="I14" s="53">
        <v>23</v>
      </c>
      <c r="J14" s="53">
        <v>17</v>
      </c>
      <c r="K14" s="53">
        <v>21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9" ht="15" customHeight="1" x14ac:dyDescent="0.15">
      <c r="A15" s="184"/>
      <c r="B15" s="186"/>
      <c r="C15" s="5" t="s">
        <v>112</v>
      </c>
      <c r="D15" s="12" t="s">
        <v>113</v>
      </c>
      <c r="E15" s="13"/>
      <c r="F15" s="94">
        <v>40</v>
      </c>
      <c r="G15" s="46">
        <f t="shared" si="0"/>
        <v>150</v>
      </c>
      <c r="H15" s="46">
        <f t="shared" ref="H15:H20" si="1">G15/F15</f>
        <v>3.75</v>
      </c>
      <c r="I15" s="53">
        <v>13</v>
      </c>
      <c r="J15" s="53">
        <v>16</v>
      </c>
      <c r="K15" s="53">
        <v>20</v>
      </c>
      <c r="L15" s="53">
        <v>26</v>
      </c>
      <c r="M15" s="53">
        <v>16</v>
      </c>
      <c r="N15" s="53">
        <v>17</v>
      </c>
      <c r="O15" s="53">
        <v>17</v>
      </c>
      <c r="P15" s="53">
        <v>16</v>
      </c>
      <c r="Q15" s="53">
        <v>9</v>
      </c>
      <c r="R15" s="53"/>
      <c r="S15" s="53"/>
      <c r="T15" s="53"/>
      <c r="U15" s="53"/>
      <c r="V15" s="53"/>
    </row>
    <row r="16" spans="1:29" ht="15" customHeight="1" x14ac:dyDescent="0.15">
      <c r="A16" s="184"/>
      <c r="B16" s="186"/>
      <c r="C16" s="17" t="s">
        <v>114</v>
      </c>
      <c r="D16" s="18" t="s">
        <v>115</v>
      </c>
      <c r="E16" s="13"/>
      <c r="F16" s="94">
        <v>8</v>
      </c>
      <c r="G16" s="46">
        <f t="shared" si="0"/>
        <v>27</v>
      </c>
      <c r="H16" s="46">
        <f t="shared" si="1"/>
        <v>3.375</v>
      </c>
      <c r="I16" s="53">
        <v>27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15" customHeight="1" x14ac:dyDescent="0.15">
      <c r="A17" s="184"/>
      <c r="B17" s="186"/>
      <c r="C17" s="5" t="s">
        <v>116</v>
      </c>
      <c r="D17" s="12" t="s">
        <v>117</v>
      </c>
      <c r="E17" s="13"/>
      <c r="F17" s="94">
        <v>11</v>
      </c>
      <c r="G17" s="46">
        <f t="shared" si="0"/>
        <v>14</v>
      </c>
      <c r="H17" s="46">
        <f t="shared" si="1"/>
        <v>1.2727272727272727</v>
      </c>
      <c r="I17" s="53">
        <v>14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5" customHeight="1" x14ac:dyDescent="0.15">
      <c r="A18" s="184"/>
      <c r="B18" s="186"/>
      <c r="C18" s="5" t="s">
        <v>118</v>
      </c>
      <c r="D18" s="12" t="s">
        <v>119</v>
      </c>
      <c r="E18" s="13"/>
      <c r="F18" s="94">
        <v>1</v>
      </c>
      <c r="G18" s="46">
        <f t="shared" si="0"/>
        <v>0</v>
      </c>
      <c r="H18" s="46">
        <f t="shared" si="1"/>
        <v>0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x14ac:dyDescent="0.15">
      <c r="A19" s="184"/>
      <c r="B19" s="186"/>
      <c r="C19" s="5" t="s">
        <v>120</v>
      </c>
      <c r="D19" s="12" t="s">
        <v>121</v>
      </c>
      <c r="E19" s="13"/>
      <c r="F19" s="94">
        <v>15</v>
      </c>
      <c r="G19" s="46">
        <f t="shared" si="0"/>
        <v>46</v>
      </c>
      <c r="H19" s="46">
        <f t="shared" si="1"/>
        <v>3.0666666666666669</v>
      </c>
      <c r="I19" s="53">
        <v>22</v>
      </c>
      <c r="J19" s="53">
        <v>8</v>
      </c>
      <c r="K19" s="53">
        <v>16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 customHeight="1" x14ac:dyDescent="0.15">
      <c r="A20" s="184"/>
      <c r="B20" s="186"/>
      <c r="C20" s="5" t="s">
        <v>122</v>
      </c>
      <c r="D20" s="12" t="s">
        <v>123</v>
      </c>
      <c r="E20" s="13"/>
      <c r="F20" s="94">
        <v>3</v>
      </c>
      <c r="G20" s="46">
        <f t="shared" si="0"/>
        <v>12</v>
      </c>
      <c r="H20" s="46">
        <f t="shared" si="1"/>
        <v>4</v>
      </c>
      <c r="I20" s="53">
        <v>12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15" customHeight="1" x14ac:dyDescent="0.15">
      <c r="A21" s="184"/>
      <c r="B21" s="186"/>
      <c r="C21" s="5" t="s">
        <v>124</v>
      </c>
      <c r="D21" s="12" t="s">
        <v>125</v>
      </c>
      <c r="E21" s="13"/>
      <c r="F21" s="95">
        <v>3</v>
      </c>
      <c r="G21" s="48">
        <f t="shared" si="0"/>
        <v>11</v>
      </c>
      <c r="H21" s="48">
        <f>G21/(F21+4)</f>
        <v>1.5714285714285714</v>
      </c>
      <c r="I21" s="53">
        <v>11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5" customHeight="1" x14ac:dyDescent="0.15">
      <c r="A22" s="185"/>
      <c r="B22" s="187"/>
      <c r="C22" s="6"/>
      <c r="D22" s="14"/>
      <c r="E22" s="16" t="s">
        <v>32</v>
      </c>
      <c r="F22" s="92">
        <v>135</v>
      </c>
      <c r="G22" s="66">
        <f>SUM(G13:G21)</f>
        <v>420</v>
      </c>
      <c r="H22" s="6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5" customHeight="1" x14ac:dyDescent="0.15">
      <c r="A23" s="157" t="s">
        <v>4</v>
      </c>
      <c r="B23" s="158"/>
      <c r="C23" s="4" t="s">
        <v>126</v>
      </c>
      <c r="D23" s="10" t="s">
        <v>127</v>
      </c>
      <c r="E23" s="11"/>
      <c r="F23" s="93">
        <v>53</v>
      </c>
      <c r="G23" s="45">
        <f>SUM(I23:AB23)</f>
        <v>163</v>
      </c>
      <c r="H23" s="45">
        <f>G23/F23</f>
        <v>3.0754716981132075</v>
      </c>
      <c r="I23" s="53">
        <v>18</v>
      </c>
      <c r="J23" s="53">
        <v>16</v>
      </c>
      <c r="K23" s="53">
        <v>4</v>
      </c>
      <c r="L23" s="53">
        <v>19</v>
      </c>
      <c r="M23" s="53">
        <v>17</v>
      </c>
      <c r="N23" s="53">
        <v>22</v>
      </c>
      <c r="O23" s="53">
        <v>11</v>
      </c>
      <c r="P23" s="53">
        <v>13</v>
      </c>
      <c r="Q23" s="53">
        <v>10</v>
      </c>
      <c r="R23" s="53">
        <v>11</v>
      </c>
      <c r="S23" s="53">
        <v>10</v>
      </c>
      <c r="T23" s="53">
        <v>12</v>
      </c>
      <c r="V23" s="53"/>
    </row>
    <row r="24" spans="1:22" ht="15" customHeight="1" x14ac:dyDescent="0.15">
      <c r="A24" s="168" t="s">
        <v>19</v>
      </c>
      <c r="B24" s="169"/>
      <c r="C24" s="5" t="s">
        <v>128</v>
      </c>
      <c r="D24" s="12" t="s">
        <v>129</v>
      </c>
      <c r="E24" s="13"/>
      <c r="F24" s="94">
        <v>27</v>
      </c>
      <c r="G24" s="46">
        <f>SUM(I24:AB24)</f>
        <v>87</v>
      </c>
      <c r="H24" s="46">
        <f>G24/F24</f>
        <v>3.2222222222222223</v>
      </c>
      <c r="I24" s="53">
        <v>18</v>
      </c>
      <c r="J24" s="53">
        <v>10</v>
      </c>
      <c r="K24" s="53">
        <v>14</v>
      </c>
      <c r="L24" s="53">
        <v>11</v>
      </c>
      <c r="M24" s="53">
        <v>21</v>
      </c>
      <c r="N24" s="53">
        <v>13</v>
      </c>
      <c r="O24" s="53"/>
      <c r="P24" s="53"/>
      <c r="Q24" s="53"/>
      <c r="R24" s="53"/>
      <c r="S24" s="53"/>
      <c r="T24" s="53"/>
      <c r="U24" s="53"/>
      <c r="V24" s="53"/>
    </row>
    <row r="25" spans="1:22" ht="15" customHeight="1" x14ac:dyDescent="0.15">
      <c r="A25" s="168"/>
      <c r="B25" s="169"/>
      <c r="C25" s="5" t="s">
        <v>130</v>
      </c>
      <c r="D25" s="12" t="s">
        <v>131</v>
      </c>
      <c r="E25" s="13"/>
      <c r="F25" s="94">
        <v>0</v>
      </c>
      <c r="G25" s="46">
        <f>SUM(I25:AB25)</f>
        <v>0</v>
      </c>
      <c r="H25" s="70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5" customHeight="1" x14ac:dyDescent="0.15">
      <c r="A26" s="168"/>
      <c r="B26" s="169"/>
      <c r="C26" s="5" t="s">
        <v>132</v>
      </c>
      <c r="D26" s="12" t="s">
        <v>133</v>
      </c>
      <c r="E26" s="13"/>
      <c r="F26" s="94">
        <v>39</v>
      </c>
      <c r="G26" s="46">
        <f>SUM(I26:AB26)</f>
        <v>79</v>
      </c>
      <c r="H26" s="46">
        <f>G26/F26</f>
        <v>2.0256410256410255</v>
      </c>
      <c r="I26" s="53">
        <v>11</v>
      </c>
      <c r="J26" s="53">
        <v>8</v>
      </c>
      <c r="K26" s="53">
        <v>9</v>
      </c>
      <c r="L26" s="53">
        <v>11</v>
      </c>
      <c r="M26" s="53">
        <v>15</v>
      </c>
      <c r="N26" s="53">
        <v>7</v>
      </c>
      <c r="O26" s="53">
        <v>11</v>
      </c>
      <c r="P26" s="53">
        <v>7</v>
      </c>
      <c r="Q26" s="53"/>
      <c r="R26" s="53"/>
      <c r="S26" s="53"/>
      <c r="T26" s="53"/>
      <c r="U26" s="53"/>
      <c r="V26" s="53"/>
    </row>
    <row r="27" spans="1:22" ht="15" customHeight="1" x14ac:dyDescent="0.15">
      <c r="A27" s="168"/>
      <c r="B27" s="169"/>
      <c r="C27" s="5" t="s">
        <v>134</v>
      </c>
      <c r="D27" s="12" t="s">
        <v>135</v>
      </c>
      <c r="E27" s="13"/>
      <c r="F27" s="94">
        <v>4</v>
      </c>
      <c r="G27" s="217">
        <f>SUM(I27:AB27)</f>
        <v>15</v>
      </c>
      <c r="H27" s="217">
        <f>G27/F27</f>
        <v>3.75</v>
      </c>
      <c r="I27" s="53">
        <v>15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15" customHeight="1" x14ac:dyDescent="0.15">
      <c r="A28" s="168"/>
      <c r="B28" s="169"/>
      <c r="C28" s="19" t="s">
        <v>136</v>
      </c>
      <c r="D28" s="20" t="s">
        <v>5</v>
      </c>
      <c r="E28" s="21"/>
      <c r="F28" s="94">
        <v>1</v>
      </c>
      <c r="G28" s="218"/>
      <c r="H28" s="21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15" customHeight="1" x14ac:dyDescent="0.15">
      <c r="A29" s="168"/>
      <c r="B29" s="169"/>
      <c r="C29" s="5" t="s">
        <v>137</v>
      </c>
      <c r="D29" s="12" t="s">
        <v>138</v>
      </c>
      <c r="E29" s="13"/>
      <c r="F29" s="94">
        <v>3</v>
      </c>
      <c r="G29" s="46">
        <f t="shared" ref="G29:G35" si="2">SUM(I29:AB29)</f>
        <v>8</v>
      </c>
      <c r="H29" s="104">
        <f t="shared" ref="H29:H35" si="3">G29/F29</f>
        <v>2.6666666666666665</v>
      </c>
      <c r="I29" s="53">
        <v>8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5" customHeight="1" x14ac:dyDescent="0.15">
      <c r="A30" s="168"/>
      <c r="B30" s="169"/>
      <c r="C30" s="5" t="s">
        <v>139</v>
      </c>
      <c r="D30" s="12" t="s">
        <v>140</v>
      </c>
      <c r="E30" s="13"/>
      <c r="F30" s="94">
        <v>83</v>
      </c>
      <c r="G30" s="46">
        <f t="shared" si="2"/>
        <v>151</v>
      </c>
      <c r="H30" s="104">
        <f t="shared" si="3"/>
        <v>1.8192771084337349</v>
      </c>
      <c r="I30" s="53">
        <v>30</v>
      </c>
      <c r="J30" s="53">
        <v>18</v>
      </c>
      <c r="K30" s="53">
        <v>15</v>
      </c>
      <c r="L30" s="53">
        <v>11</v>
      </c>
      <c r="M30" s="53">
        <v>18</v>
      </c>
      <c r="N30" s="53">
        <v>14</v>
      </c>
      <c r="O30" s="53">
        <v>16</v>
      </c>
      <c r="P30" s="53">
        <v>11</v>
      </c>
      <c r="Q30" s="53">
        <v>18</v>
      </c>
      <c r="R30" s="53"/>
      <c r="S30" s="53"/>
      <c r="T30" s="53"/>
      <c r="U30" s="53"/>
      <c r="V30" s="53"/>
    </row>
    <row r="31" spans="1:22" ht="15" customHeight="1" x14ac:dyDescent="0.15">
      <c r="A31" s="168"/>
      <c r="B31" s="169"/>
      <c r="C31" s="5" t="s">
        <v>141</v>
      </c>
      <c r="D31" s="12" t="s">
        <v>142</v>
      </c>
      <c r="E31" s="13"/>
      <c r="F31" s="94">
        <v>2</v>
      </c>
      <c r="G31" s="46">
        <f t="shared" si="2"/>
        <v>3</v>
      </c>
      <c r="H31" s="104">
        <f t="shared" si="3"/>
        <v>1.5</v>
      </c>
      <c r="I31" s="53">
        <v>3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15" customHeight="1" x14ac:dyDescent="0.15">
      <c r="A32" s="168"/>
      <c r="B32" s="169"/>
      <c r="C32" s="5" t="s">
        <v>143</v>
      </c>
      <c r="D32" s="12" t="s">
        <v>144</v>
      </c>
      <c r="E32" s="13"/>
      <c r="F32" s="94">
        <v>10</v>
      </c>
      <c r="G32" s="46">
        <f t="shared" si="2"/>
        <v>11</v>
      </c>
      <c r="H32" s="104">
        <f t="shared" si="3"/>
        <v>1.1000000000000001</v>
      </c>
      <c r="I32" s="53">
        <v>11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9" ht="15" customHeight="1" x14ac:dyDescent="0.15">
      <c r="A33" s="168"/>
      <c r="B33" s="169"/>
      <c r="C33" s="5" t="s">
        <v>145</v>
      </c>
      <c r="D33" s="12" t="s">
        <v>146</v>
      </c>
      <c r="E33" s="13"/>
      <c r="F33" s="94">
        <v>13</v>
      </c>
      <c r="G33" s="46">
        <f t="shared" si="2"/>
        <v>26</v>
      </c>
      <c r="H33" s="104">
        <f t="shared" si="3"/>
        <v>2</v>
      </c>
      <c r="I33" s="53">
        <v>10</v>
      </c>
      <c r="J33" s="53">
        <v>16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9" ht="15" customHeight="1" x14ac:dyDescent="0.15">
      <c r="A34" s="168"/>
      <c r="B34" s="169"/>
      <c r="C34" s="5" t="s">
        <v>147</v>
      </c>
      <c r="D34" s="12" t="s">
        <v>148</v>
      </c>
      <c r="E34" s="13"/>
      <c r="F34" s="94">
        <v>94</v>
      </c>
      <c r="G34" s="46">
        <f t="shared" si="2"/>
        <v>225</v>
      </c>
      <c r="H34" s="46">
        <f t="shared" si="3"/>
        <v>2.3936170212765959</v>
      </c>
      <c r="I34" s="53">
        <v>14</v>
      </c>
      <c r="J34" s="53">
        <v>5</v>
      </c>
      <c r="K34" s="53">
        <v>9</v>
      </c>
      <c r="L34" s="53">
        <v>11</v>
      </c>
      <c r="M34" s="53">
        <v>16</v>
      </c>
      <c r="N34" s="53">
        <v>12</v>
      </c>
      <c r="O34" s="53">
        <v>6</v>
      </c>
      <c r="P34" s="53">
        <v>5</v>
      </c>
      <c r="Q34" s="53">
        <v>12</v>
      </c>
      <c r="R34" s="53">
        <v>10</v>
      </c>
      <c r="S34" s="53">
        <v>13</v>
      </c>
      <c r="T34" s="53">
        <v>9</v>
      </c>
      <c r="U34" s="53">
        <v>21</v>
      </c>
      <c r="V34" s="53">
        <v>7</v>
      </c>
      <c r="W34" s="1">
        <v>19</v>
      </c>
      <c r="X34" s="1">
        <v>24</v>
      </c>
      <c r="Y34" s="1">
        <v>8</v>
      </c>
      <c r="Z34" s="1">
        <v>6</v>
      </c>
      <c r="AA34" s="1">
        <v>8</v>
      </c>
      <c r="AB34" s="1">
        <v>10</v>
      </c>
    </row>
    <row r="35" spans="1:29" ht="15" customHeight="1" x14ac:dyDescent="0.15">
      <c r="A35" s="168"/>
      <c r="B35" s="169"/>
      <c r="C35" s="6" t="s">
        <v>149</v>
      </c>
      <c r="D35" s="14" t="s">
        <v>150</v>
      </c>
      <c r="E35" s="15"/>
      <c r="F35" s="96">
        <v>21</v>
      </c>
      <c r="G35" s="48">
        <f t="shared" si="2"/>
        <v>55</v>
      </c>
      <c r="H35" s="48">
        <f t="shared" si="3"/>
        <v>2.6190476190476191</v>
      </c>
      <c r="I35" s="53">
        <v>10</v>
      </c>
      <c r="J35" s="53">
        <v>9</v>
      </c>
      <c r="K35" s="53">
        <v>12</v>
      </c>
      <c r="L35" s="53">
        <v>12</v>
      </c>
      <c r="M35" s="53">
        <v>12</v>
      </c>
      <c r="N35" s="53"/>
      <c r="O35" s="53"/>
      <c r="P35" s="53"/>
      <c r="Q35" s="53"/>
      <c r="R35" s="53"/>
      <c r="S35" s="53"/>
      <c r="T35" s="53"/>
      <c r="U35" s="53"/>
      <c r="V35" s="53"/>
    </row>
    <row r="36" spans="1:29" ht="15" customHeight="1" x14ac:dyDescent="0.15">
      <c r="A36" s="170"/>
      <c r="B36" s="171"/>
      <c r="C36" s="6"/>
      <c r="D36" s="14"/>
      <c r="E36" s="16" t="s">
        <v>32</v>
      </c>
      <c r="F36" s="92">
        <v>350</v>
      </c>
      <c r="G36" s="66">
        <f>SUM(G23:G35)</f>
        <v>823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9" ht="15" customHeight="1" x14ac:dyDescent="0.15">
      <c r="A37" s="157" t="s">
        <v>6</v>
      </c>
      <c r="B37" s="158"/>
      <c r="C37" s="4" t="s">
        <v>151</v>
      </c>
      <c r="D37" s="10" t="s">
        <v>152</v>
      </c>
      <c r="E37" s="22"/>
      <c r="F37" s="97">
        <v>18</v>
      </c>
      <c r="G37" s="45">
        <f t="shared" ref="G37:G48" si="4">SUM(I37:AB37)</f>
        <v>56</v>
      </c>
      <c r="H37" s="46">
        <f>G37/F37</f>
        <v>3.1111111111111112</v>
      </c>
      <c r="I37" s="53">
        <v>12</v>
      </c>
      <c r="J37" s="53">
        <v>16</v>
      </c>
      <c r="K37" s="53">
        <v>12</v>
      </c>
      <c r="L37" s="53">
        <v>16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9" ht="15" customHeight="1" x14ac:dyDescent="0.15">
      <c r="A38" s="168" t="s">
        <v>20</v>
      </c>
      <c r="B38" s="169"/>
      <c r="C38" s="5" t="s">
        <v>153</v>
      </c>
      <c r="D38" s="12" t="s">
        <v>154</v>
      </c>
      <c r="E38" s="23"/>
      <c r="F38" s="98">
        <v>21</v>
      </c>
      <c r="G38" s="46">
        <f t="shared" si="4"/>
        <v>49</v>
      </c>
      <c r="H38" s="46">
        <f>G38/F38</f>
        <v>2.3333333333333335</v>
      </c>
      <c r="I38" s="53">
        <v>11</v>
      </c>
      <c r="J38" s="53">
        <v>9</v>
      </c>
      <c r="K38" s="53">
        <v>9</v>
      </c>
      <c r="L38" s="53">
        <v>7</v>
      </c>
      <c r="M38" s="53">
        <v>13</v>
      </c>
      <c r="N38" s="53"/>
      <c r="O38" s="53"/>
      <c r="P38" s="53"/>
      <c r="Q38" s="53"/>
      <c r="R38" s="53"/>
      <c r="S38" s="53"/>
      <c r="T38" s="53"/>
      <c r="U38" s="53"/>
      <c r="V38" s="53"/>
    </row>
    <row r="39" spans="1:29" ht="15" customHeight="1" x14ac:dyDescent="0.15">
      <c r="A39" s="168"/>
      <c r="B39" s="169"/>
      <c r="C39" s="5" t="s">
        <v>155</v>
      </c>
      <c r="D39" s="12" t="s">
        <v>156</v>
      </c>
      <c r="E39" s="23"/>
      <c r="F39" s="94">
        <v>47</v>
      </c>
      <c r="G39" s="46">
        <f t="shared" si="4"/>
        <v>107</v>
      </c>
      <c r="H39" s="46">
        <f>G39/F39</f>
        <v>2.2765957446808511</v>
      </c>
      <c r="I39" s="53">
        <v>12</v>
      </c>
      <c r="J39" s="53">
        <v>16</v>
      </c>
      <c r="K39" s="53">
        <v>18</v>
      </c>
      <c r="L39" s="53">
        <v>32</v>
      </c>
      <c r="M39" s="53">
        <v>14</v>
      </c>
      <c r="N39" s="53">
        <v>15</v>
      </c>
      <c r="O39" s="53"/>
      <c r="P39" s="53"/>
      <c r="Q39" s="53"/>
      <c r="R39" s="53"/>
      <c r="S39" s="53"/>
      <c r="T39" s="53"/>
      <c r="U39" s="53"/>
      <c r="V39" s="53"/>
    </row>
    <row r="40" spans="1:29" ht="15" customHeight="1" x14ac:dyDescent="0.15">
      <c r="A40" s="168"/>
      <c r="B40" s="169"/>
      <c r="C40" s="5" t="s">
        <v>157</v>
      </c>
      <c r="D40" s="12" t="s">
        <v>158</v>
      </c>
      <c r="E40" s="23"/>
      <c r="F40" s="94">
        <v>0</v>
      </c>
      <c r="G40" s="46">
        <f t="shared" si="4"/>
        <v>0</v>
      </c>
      <c r="H40" s="70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9" ht="15" customHeight="1" x14ac:dyDescent="0.15">
      <c r="A41" s="168"/>
      <c r="B41" s="169"/>
      <c r="C41" s="5" t="s">
        <v>159</v>
      </c>
      <c r="D41" s="12" t="s">
        <v>160</v>
      </c>
      <c r="E41" s="23"/>
      <c r="F41" s="94">
        <v>12</v>
      </c>
      <c r="G41" s="46">
        <f t="shared" si="4"/>
        <v>27</v>
      </c>
      <c r="H41" s="46">
        <f t="shared" ref="H41:H47" si="5">G41/F41</f>
        <v>2.25</v>
      </c>
      <c r="I41" s="53">
        <v>9</v>
      </c>
      <c r="J41" s="53">
        <v>7</v>
      </c>
      <c r="K41" s="53">
        <v>11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9" ht="15" customHeight="1" x14ac:dyDescent="0.15">
      <c r="A42" s="168"/>
      <c r="B42" s="169"/>
      <c r="C42" s="17" t="s">
        <v>161</v>
      </c>
      <c r="D42" s="18" t="s">
        <v>162</v>
      </c>
      <c r="E42" s="24"/>
      <c r="F42" s="98">
        <v>2</v>
      </c>
      <c r="G42" s="46">
        <f t="shared" si="4"/>
        <v>7</v>
      </c>
      <c r="H42" s="46">
        <f>G42/F42</f>
        <v>3.5</v>
      </c>
      <c r="I42" s="53">
        <v>7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AC42" s="216" t="s">
        <v>205</v>
      </c>
    </row>
    <row r="43" spans="1:29" ht="15" customHeight="1" x14ac:dyDescent="0.15">
      <c r="A43" s="168"/>
      <c r="B43" s="169"/>
      <c r="C43" s="5" t="s">
        <v>163</v>
      </c>
      <c r="D43" s="12" t="s">
        <v>164</v>
      </c>
      <c r="E43" s="23"/>
      <c r="F43" s="94">
        <v>14</v>
      </c>
      <c r="G43" s="46">
        <f t="shared" si="4"/>
        <v>56</v>
      </c>
      <c r="H43" s="46">
        <f>G43/F43</f>
        <v>4</v>
      </c>
      <c r="I43" s="53">
        <v>27</v>
      </c>
      <c r="J43" s="53">
        <v>13</v>
      </c>
      <c r="K43" s="53">
        <v>16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AC43" s="216"/>
    </row>
    <row r="44" spans="1:29" ht="15" customHeight="1" x14ac:dyDescent="0.15">
      <c r="A44" s="168"/>
      <c r="B44" s="169"/>
      <c r="C44" s="5" t="s">
        <v>165</v>
      </c>
      <c r="D44" s="12" t="s">
        <v>166</v>
      </c>
      <c r="E44" s="23"/>
      <c r="F44" s="94">
        <v>18</v>
      </c>
      <c r="G44" s="46">
        <f t="shared" si="4"/>
        <v>56</v>
      </c>
      <c r="H44" s="46">
        <f t="shared" si="5"/>
        <v>3.1111111111111112</v>
      </c>
      <c r="I44" s="53">
        <v>9</v>
      </c>
      <c r="J44" s="53">
        <v>6</v>
      </c>
      <c r="K44" s="53">
        <v>18</v>
      </c>
      <c r="L44" s="53">
        <v>13</v>
      </c>
      <c r="M44" s="53">
        <v>10</v>
      </c>
      <c r="N44" s="53"/>
      <c r="O44" s="53"/>
      <c r="P44" s="53"/>
      <c r="Q44" s="53"/>
      <c r="R44" s="53"/>
      <c r="S44" s="53"/>
      <c r="T44" s="53"/>
      <c r="U44" s="53"/>
      <c r="V44" s="53"/>
    </row>
    <row r="45" spans="1:29" ht="15" customHeight="1" x14ac:dyDescent="0.15">
      <c r="A45" s="168"/>
      <c r="B45" s="169"/>
      <c r="C45" s="5" t="s">
        <v>167</v>
      </c>
      <c r="D45" s="12" t="s">
        <v>168</v>
      </c>
      <c r="E45" s="23"/>
      <c r="F45" s="94">
        <v>69</v>
      </c>
      <c r="G45" s="46">
        <f t="shared" si="4"/>
        <v>136</v>
      </c>
      <c r="H45" s="46">
        <f t="shared" si="5"/>
        <v>1.9710144927536233</v>
      </c>
      <c r="I45" s="53">
        <v>14</v>
      </c>
      <c r="J45" s="53">
        <v>20</v>
      </c>
      <c r="K45" s="53">
        <v>13</v>
      </c>
      <c r="L45" s="53">
        <v>8</v>
      </c>
      <c r="M45" s="53">
        <v>11</v>
      </c>
      <c r="N45" s="53">
        <v>13</v>
      </c>
      <c r="O45" s="53">
        <v>10</v>
      </c>
      <c r="P45" s="53">
        <v>16</v>
      </c>
      <c r="Q45" s="53">
        <v>13</v>
      </c>
      <c r="R45" s="53">
        <v>7</v>
      </c>
      <c r="S45" s="53">
        <v>11</v>
      </c>
      <c r="T45" s="53"/>
      <c r="U45" s="53"/>
      <c r="V45" s="53"/>
    </row>
    <row r="46" spans="1:29" ht="15" customHeight="1" x14ac:dyDescent="0.15">
      <c r="A46" s="168"/>
      <c r="B46" s="169"/>
      <c r="C46" s="5" t="s">
        <v>169</v>
      </c>
      <c r="D46" s="12" t="s">
        <v>170</v>
      </c>
      <c r="E46" s="23"/>
      <c r="F46" s="94">
        <v>49</v>
      </c>
      <c r="G46" s="46">
        <f t="shared" si="4"/>
        <v>129</v>
      </c>
      <c r="H46" s="46">
        <f t="shared" si="5"/>
        <v>2.6326530612244898</v>
      </c>
      <c r="I46" s="53">
        <v>16</v>
      </c>
      <c r="J46" s="53">
        <v>10</v>
      </c>
      <c r="K46" s="53">
        <v>9</v>
      </c>
      <c r="L46" s="53">
        <v>14</v>
      </c>
      <c r="M46" s="53">
        <v>9</v>
      </c>
      <c r="N46" s="53">
        <v>6</v>
      </c>
      <c r="O46" s="53">
        <v>6</v>
      </c>
      <c r="P46" s="53">
        <v>15</v>
      </c>
      <c r="Q46" s="53">
        <v>19</v>
      </c>
      <c r="R46" s="53">
        <v>8</v>
      </c>
      <c r="S46" s="53">
        <v>17</v>
      </c>
      <c r="T46" s="53"/>
      <c r="U46" s="53"/>
      <c r="V46" s="53"/>
    </row>
    <row r="47" spans="1:29" ht="15" customHeight="1" x14ac:dyDescent="0.15">
      <c r="A47" s="168"/>
      <c r="B47" s="169"/>
      <c r="C47" s="17" t="s">
        <v>171</v>
      </c>
      <c r="D47" s="18" t="s">
        <v>172</v>
      </c>
      <c r="E47" s="23"/>
      <c r="F47" s="94">
        <v>56</v>
      </c>
      <c r="G47" s="46">
        <f t="shared" si="4"/>
        <v>114</v>
      </c>
      <c r="H47" s="46">
        <f t="shared" si="5"/>
        <v>2.0357142857142856</v>
      </c>
      <c r="I47" s="53">
        <v>6</v>
      </c>
      <c r="J47" s="53">
        <v>29</v>
      </c>
      <c r="K47" s="53">
        <v>16</v>
      </c>
      <c r="L47" s="53">
        <v>33</v>
      </c>
      <c r="M47" s="53">
        <v>18</v>
      </c>
      <c r="N47" s="53">
        <v>12</v>
      </c>
      <c r="O47" s="53"/>
      <c r="P47" s="53"/>
      <c r="Q47" s="53"/>
      <c r="R47" s="53"/>
      <c r="S47" s="53"/>
      <c r="T47" s="53"/>
      <c r="U47" s="53"/>
      <c r="V47" s="53"/>
    </row>
    <row r="48" spans="1:29" ht="15" customHeight="1" x14ac:dyDescent="0.15">
      <c r="A48" s="168"/>
      <c r="B48" s="169"/>
      <c r="C48" s="17" t="s">
        <v>173</v>
      </c>
      <c r="D48" s="18" t="s">
        <v>7</v>
      </c>
      <c r="E48" s="25"/>
      <c r="F48" s="96">
        <v>0</v>
      </c>
      <c r="G48" s="48">
        <f t="shared" si="4"/>
        <v>0</v>
      </c>
      <c r="H48" s="70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9" ht="15" customHeight="1" x14ac:dyDescent="0.15">
      <c r="A49" s="170"/>
      <c r="B49" s="171"/>
      <c r="C49" s="6"/>
      <c r="D49" s="14"/>
      <c r="E49" s="26" t="s">
        <v>32</v>
      </c>
      <c r="F49" s="99">
        <v>306</v>
      </c>
      <c r="G49" s="51">
        <f>SUM(G37:G48)</f>
        <v>737</v>
      </c>
      <c r="H49" s="66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9" ht="15" customHeight="1" x14ac:dyDescent="0.15">
      <c r="A50" s="190" t="s">
        <v>71</v>
      </c>
      <c r="B50" s="191"/>
      <c r="C50" s="4" t="s">
        <v>198</v>
      </c>
      <c r="D50" s="10" t="s">
        <v>72</v>
      </c>
      <c r="E50" s="22"/>
      <c r="F50" s="97">
        <v>3</v>
      </c>
      <c r="G50" s="45">
        <f>SUM(I50:AB50)</f>
        <v>7</v>
      </c>
      <c r="H50" s="46">
        <f>G50/F50</f>
        <v>2.3333333333333335</v>
      </c>
      <c r="I50" s="53">
        <v>7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9" ht="15" customHeight="1" x14ac:dyDescent="0.15">
      <c r="A51" s="168" t="s">
        <v>33</v>
      </c>
      <c r="B51" s="169"/>
      <c r="C51" s="5" t="s">
        <v>199</v>
      </c>
      <c r="D51" s="12" t="s">
        <v>74</v>
      </c>
      <c r="E51" s="23"/>
      <c r="F51" s="94">
        <v>35</v>
      </c>
      <c r="G51" s="46">
        <f>SUM(I51:AB51)</f>
        <v>95</v>
      </c>
      <c r="H51" s="46">
        <f>G51/F51</f>
        <v>2.7142857142857144</v>
      </c>
      <c r="I51" s="53">
        <v>29</v>
      </c>
      <c r="J51" s="53">
        <v>40</v>
      </c>
      <c r="K51" s="53">
        <v>14</v>
      </c>
      <c r="L51" s="53">
        <v>12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9" ht="15" customHeight="1" x14ac:dyDescent="0.15">
      <c r="A52" s="168"/>
      <c r="B52" s="169"/>
      <c r="C52" s="7" t="s">
        <v>200</v>
      </c>
      <c r="D52" s="12" t="s">
        <v>75</v>
      </c>
      <c r="E52" s="27"/>
      <c r="F52" s="98">
        <v>7</v>
      </c>
      <c r="G52" s="46">
        <f>SUM(I52:AB52)</f>
        <v>18</v>
      </c>
      <c r="H52" s="46">
        <f>G52/F52</f>
        <v>2.5714285714285716</v>
      </c>
      <c r="I52" s="53">
        <v>18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9" ht="15" customHeight="1" x14ac:dyDescent="0.15">
      <c r="A53" s="168"/>
      <c r="B53" s="169"/>
      <c r="C53" s="7" t="s">
        <v>201</v>
      </c>
      <c r="D53" s="12" t="s">
        <v>76</v>
      </c>
      <c r="E53" s="27"/>
      <c r="F53" s="98">
        <v>4</v>
      </c>
      <c r="G53" s="217">
        <f>SUM(I53:AB53)</f>
        <v>23</v>
      </c>
      <c r="H53" s="217">
        <f>G53/F53</f>
        <v>5.75</v>
      </c>
      <c r="I53" s="53">
        <v>23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AC53" s="216" t="s">
        <v>221</v>
      </c>
    </row>
    <row r="54" spans="1:29" ht="15" customHeight="1" x14ac:dyDescent="0.15">
      <c r="A54" s="168"/>
      <c r="B54" s="169"/>
      <c r="C54" s="7" t="s">
        <v>202</v>
      </c>
      <c r="D54" s="12" t="s">
        <v>219</v>
      </c>
      <c r="E54" s="28"/>
      <c r="F54" s="98">
        <v>1</v>
      </c>
      <c r="G54" s="163"/>
      <c r="H54" s="16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AC54" s="216"/>
    </row>
    <row r="55" spans="1:29" ht="15" customHeight="1" x14ac:dyDescent="0.15">
      <c r="A55" s="168"/>
      <c r="B55" s="169"/>
      <c r="C55" s="29" t="s">
        <v>203</v>
      </c>
      <c r="D55" s="14" t="s">
        <v>78</v>
      </c>
      <c r="E55" s="25"/>
      <c r="F55" s="100">
        <v>1</v>
      </c>
      <c r="G55" s="164"/>
      <c r="H55" s="164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AC55" s="216"/>
    </row>
    <row r="56" spans="1:29" ht="15" customHeight="1" x14ac:dyDescent="0.15">
      <c r="A56" s="170"/>
      <c r="B56" s="171"/>
      <c r="C56" s="6"/>
      <c r="D56" s="14"/>
      <c r="E56" s="16" t="s">
        <v>32</v>
      </c>
      <c r="F56" s="92">
        <v>51</v>
      </c>
      <c r="G56" s="66">
        <f>SUM(G50:G55)</f>
        <v>143</v>
      </c>
      <c r="H56" s="66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9" ht="15" customHeight="1" x14ac:dyDescent="0.15">
      <c r="A57" s="157" t="s">
        <v>8</v>
      </c>
      <c r="B57" s="158"/>
      <c r="C57" s="4" t="s">
        <v>174</v>
      </c>
      <c r="D57" s="10" t="s">
        <v>9</v>
      </c>
      <c r="E57" s="22"/>
      <c r="F57" s="172">
        <v>68</v>
      </c>
      <c r="G57" s="162">
        <f>SUM(I57:AB57)</f>
        <v>156</v>
      </c>
      <c r="H57" s="162">
        <f>G57/F57</f>
        <v>2.2941176470588234</v>
      </c>
      <c r="I57" s="53">
        <v>9</v>
      </c>
      <c r="J57" s="53">
        <v>12</v>
      </c>
      <c r="K57" s="53">
        <v>13</v>
      </c>
      <c r="L57" s="53">
        <v>8</v>
      </c>
      <c r="M57" s="53">
        <v>10</v>
      </c>
      <c r="N57" s="53">
        <v>8</v>
      </c>
      <c r="O57" s="53">
        <v>8</v>
      </c>
      <c r="P57" s="53">
        <v>13</v>
      </c>
      <c r="Q57" s="53">
        <v>12</v>
      </c>
      <c r="R57" s="53">
        <v>11</v>
      </c>
      <c r="S57" s="53">
        <v>11</v>
      </c>
      <c r="T57" s="53">
        <v>16</v>
      </c>
      <c r="U57" s="53">
        <v>7</v>
      </c>
      <c r="V57" s="53">
        <v>9</v>
      </c>
      <c r="W57" s="53">
        <v>9</v>
      </c>
    </row>
    <row r="58" spans="1:29" ht="15" customHeight="1" x14ac:dyDescent="0.15">
      <c r="A58" s="184" t="s">
        <v>21</v>
      </c>
      <c r="B58" s="186" t="s">
        <v>22</v>
      </c>
      <c r="C58" s="5" t="s">
        <v>175</v>
      </c>
      <c r="D58" s="12" t="s">
        <v>10</v>
      </c>
      <c r="E58" s="23"/>
      <c r="F58" s="200"/>
      <c r="G58" s="163"/>
      <c r="H58" s="16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9" ht="15" customHeight="1" x14ac:dyDescent="0.15">
      <c r="A59" s="184"/>
      <c r="B59" s="186"/>
      <c r="C59" s="5" t="s">
        <v>176</v>
      </c>
      <c r="D59" s="12" t="s">
        <v>11</v>
      </c>
      <c r="E59" s="23"/>
      <c r="F59" s="200"/>
      <c r="G59" s="163"/>
      <c r="H59" s="16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9" ht="15" customHeight="1" x14ac:dyDescent="0.15">
      <c r="A60" s="184"/>
      <c r="B60" s="186"/>
      <c r="C60" s="5" t="s">
        <v>177</v>
      </c>
      <c r="D60" s="12" t="s">
        <v>12</v>
      </c>
      <c r="E60" s="23"/>
      <c r="F60" s="200"/>
      <c r="G60" s="163"/>
      <c r="H60" s="16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9" ht="15" customHeight="1" x14ac:dyDescent="0.15">
      <c r="A61" s="184"/>
      <c r="B61" s="186"/>
      <c r="C61" s="5" t="s">
        <v>178</v>
      </c>
      <c r="D61" s="12" t="s">
        <v>13</v>
      </c>
      <c r="E61" s="23"/>
      <c r="F61" s="200"/>
      <c r="G61" s="163"/>
      <c r="H61" s="16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9" ht="15" customHeight="1" x14ac:dyDescent="0.15">
      <c r="A62" s="184"/>
      <c r="B62" s="186"/>
      <c r="C62" s="5" t="s">
        <v>179</v>
      </c>
      <c r="D62" s="12" t="s">
        <v>14</v>
      </c>
      <c r="E62" s="23"/>
      <c r="F62" s="200"/>
      <c r="G62" s="163"/>
      <c r="H62" s="16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9" ht="15" customHeight="1" x14ac:dyDescent="0.15">
      <c r="A63" s="184"/>
      <c r="B63" s="186"/>
      <c r="C63" s="6" t="s">
        <v>180</v>
      </c>
      <c r="D63" s="14" t="s">
        <v>181</v>
      </c>
      <c r="E63" s="25"/>
      <c r="F63" s="201"/>
      <c r="G63" s="164"/>
      <c r="H63" s="164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9" ht="13.5" x14ac:dyDescent="0.15">
      <c r="A64" s="185"/>
      <c r="B64" s="187"/>
      <c r="C64" s="6"/>
      <c r="D64" s="14"/>
      <c r="E64" s="26" t="s">
        <v>32</v>
      </c>
      <c r="F64" s="99">
        <v>68</v>
      </c>
      <c r="G64" s="51">
        <f>SUM(G57)</f>
        <v>156</v>
      </c>
      <c r="H64" s="51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3.5" x14ac:dyDescent="0.15">
      <c r="A65" s="105"/>
      <c r="B65" s="106"/>
      <c r="C65" s="30"/>
      <c r="D65" s="31"/>
      <c r="E65" s="32"/>
      <c r="F65" s="99"/>
      <c r="G65" s="51"/>
      <c r="H65" s="51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3.5" x14ac:dyDescent="0.15">
      <c r="A66" s="33"/>
      <c r="B66" s="34"/>
      <c r="C66" s="35"/>
      <c r="D66" s="36"/>
      <c r="E66" s="37" t="s">
        <v>34</v>
      </c>
      <c r="F66" s="101">
        <v>937</v>
      </c>
      <c r="G66" s="91">
        <f>SUM(G64,G56,G49,G36,G22,G12)</f>
        <v>2326</v>
      </c>
      <c r="H66" s="91"/>
    </row>
    <row r="67" spans="1:22" x14ac:dyDescent="0.15">
      <c r="C67" s="2"/>
    </row>
  </sheetData>
  <mergeCells count="28">
    <mergeCell ref="H57:H63"/>
    <mergeCell ref="A58:A64"/>
    <mergeCell ref="B58:B64"/>
    <mergeCell ref="AC42:AC43"/>
    <mergeCell ref="G53:G55"/>
    <mergeCell ref="H53:H55"/>
    <mergeCell ref="AC53:AC55"/>
    <mergeCell ref="A38:B49"/>
    <mergeCell ref="A50:B50"/>
    <mergeCell ref="A51:B56"/>
    <mergeCell ref="A57:B57"/>
    <mergeCell ref="F57:F63"/>
    <mergeCell ref="G57:G63"/>
    <mergeCell ref="A37:B37"/>
    <mergeCell ref="G27:G28"/>
    <mergeCell ref="H27:H28"/>
    <mergeCell ref="A1:H1"/>
    <mergeCell ref="A3:B3"/>
    <mergeCell ref="A4:B4"/>
    <mergeCell ref="F4:F11"/>
    <mergeCell ref="G4:G11"/>
    <mergeCell ref="H4:H11"/>
    <mergeCell ref="A5:B12"/>
    <mergeCell ref="A13:B13"/>
    <mergeCell ref="A14:A22"/>
    <mergeCell ref="B14:B22"/>
    <mergeCell ref="A23:B23"/>
    <mergeCell ref="A24:B36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67"/>
  <sheetViews>
    <sheetView workbookViewId="0">
      <pane xSplit="3" ySplit="3" topLeftCell="D25" activePane="bottomRight" state="frozen"/>
      <selection pane="topRight" activeCell="D1" sqref="D1"/>
      <selection pane="bottomLeft" activeCell="A5" sqref="A5"/>
      <selection pane="bottomRight" activeCell="H42" sqref="H42:H43"/>
    </sheetView>
  </sheetViews>
  <sheetFormatPr defaultRowHeight="12" outlineLevelCol="1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10" width="9.33203125" style="1" hidden="1" customWidth="1" outlineLevel="1"/>
    <col min="11" max="22" width="9.33203125" hidden="1" customWidth="1" outlineLevel="1"/>
    <col min="23" max="25" width="9.33203125" style="1" hidden="1" customWidth="1" outlineLevel="1"/>
    <col min="26" max="26" width="33.6640625" style="53" customWidth="1" collapsed="1"/>
    <col min="27" max="16384" width="9.33203125" style="1"/>
  </cols>
  <sheetData>
    <row r="1" spans="1:26" ht="17.25" x14ac:dyDescent="0.15">
      <c r="A1" s="211" t="s">
        <v>217</v>
      </c>
      <c r="B1" s="211"/>
      <c r="C1" s="211"/>
      <c r="D1" s="211"/>
      <c r="E1" s="211"/>
      <c r="F1" s="211"/>
      <c r="G1" s="211"/>
      <c r="H1" s="211"/>
    </row>
    <row r="2" spans="1:26" ht="6.75" customHeight="1" x14ac:dyDescent="0.15"/>
    <row r="3" spans="1:26" s="2" customFormat="1" ht="27" customHeight="1" x14ac:dyDescent="0.15">
      <c r="A3" s="160" t="s">
        <v>0</v>
      </c>
      <c r="B3" s="161"/>
      <c r="C3" s="3" t="s">
        <v>215</v>
      </c>
      <c r="D3" s="8" t="s">
        <v>15</v>
      </c>
      <c r="E3" s="9"/>
      <c r="F3" s="102" t="s">
        <v>216</v>
      </c>
      <c r="G3" s="39" t="s">
        <v>37</v>
      </c>
      <c r="H3" s="52" t="s">
        <v>81</v>
      </c>
      <c r="Z3" s="54"/>
    </row>
    <row r="4" spans="1:26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30</v>
      </c>
      <c r="G4" s="162">
        <f>SUM(I4:V4)</f>
        <v>70</v>
      </c>
      <c r="H4" s="165">
        <f>G4/F4</f>
        <v>2.3333333333333335</v>
      </c>
      <c r="I4" s="53">
        <v>10</v>
      </c>
      <c r="J4" s="53">
        <v>15</v>
      </c>
      <c r="K4" s="53">
        <v>12</v>
      </c>
      <c r="L4" s="53">
        <v>7</v>
      </c>
      <c r="M4" s="53">
        <v>6</v>
      </c>
      <c r="N4" s="53">
        <v>7</v>
      </c>
      <c r="O4" s="53">
        <v>6</v>
      </c>
      <c r="P4" s="53">
        <v>7</v>
      </c>
      <c r="Q4" s="53"/>
      <c r="R4" s="53"/>
      <c r="S4" s="53"/>
      <c r="T4" s="53"/>
      <c r="U4" s="53"/>
      <c r="V4" s="53"/>
    </row>
    <row r="5" spans="1:26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163"/>
      <c r="H5" s="166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6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163"/>
      <c r="H6" s="166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6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163"/>
      <c r="H7" s="166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6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163"/>
      <c r="H8" s="166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6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163"/>
      <c r="H9" s="166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6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163"/>
      <c r="H10" s="166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6" ht="15" customHeight="1" x14ac:dyDescent="0.15">
      <c r="A11" s="168"/>
      <c r="B11" s="169"/>
      <c r="C11" s="6" t="s">
        <v>106</v>
      </c>
      <c r="D11" s="14" t="s">
        <v>107</v>
      </c>
      <c r="E11" s="15"/>
      <c r="F11" s="200"/>
      <c r="G11" s="164"/>
      <c r="H11" s="167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6" ht="15" customHeight="1" x14ac:dyDescent="0.15">
      <c r="A12" s="170"/>
      <c r="B12" s="171"/>
      <c r="C12" s="6"/>
      <c r="D12" s="14"/>
      <c r="E12" s="16" t="s">
        <v>32</v>
      </c>
      <c r="F12" s="92">
        <f>SUM(F4:F11)</f>
        <v>30</v>
      </c>
      <c r="G12" s="66">
        <f>SUM(G4)</f>
        <v>70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6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36</v>
      </c>
      <c r="G13" s="45">
        <f t="shared" ref="G13:G21" si="0">SUM(I13:V13)</f>
        <v>106</v>
      </c>
      <c r="H13" s="45">
        <f>G13/F13</f>
        <v>2.9444444444444446</v>
      </c>
      <c r="I13" s="53">
        <v>18</v>
      </c>
      <c r="J13" s="53">
        <v>7</v>
      </c>
      <c r="K13" s="53">
        <v>8</v>
      </c>
      <c r="L13" s="53">
        <v>12</v>
      </c>
      <c r="M13" s="53">
        <v>8</v>
      </c>
      <c r="N13" s="53">
        <v>8</v>
      </c>
      <c r="O13" s="53">
        <v>10</v>
      </c>
      <c r="P13" s="53">
        <v>12</v>
      </c>
      <c r="Q13" s="53">
        <v>23</v>
      </c>
      <c r="R13" s="53"/>
      <c r="S13" s="53"/>
      <c r="T13" s="53"/>
      <c r="U13" s="53"/>
      <c r="V13" s="53"/>
    </row>
    <row r="14" spans="1:26" ht="15" customHeight="1" x14ac:dyDescent="0.15">
      <c r="A14" s="184" t="s">
        <v>17</v>
      </c>
      <c r="B14" s="186" t="s">
        <v>18</v>
      </c>
      <c r="C14" s="5" t="s">
        <v>110</v>
      </c>
      <c r="D14" s="12" t="s">
        <v>111</v>
      </c>
      <c r="E14" s="13"/>
      <c r="F14" s="94">
        <v>13</v>
      </c>
      <c r="G14" s="46">
        <f t="shared" si="0"/>
        <v>29</v>
      </c>
      <c r="H14" s="46">
        <f>G14/F14</f>
        <v>2.2307692307692308</v>
      </c>
      <c r="I14" s="53">
        <v>10</v>
      </c>
      <c r="J14" s="53">
        <v>9</v>
      </c>
      <c r="K14" s="53">
        <v>10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6" ht="15" customHeight="1" x14ac:dyDescent="0.15">
      <c r="A15" s="184"/>
      <c r="B15" s="186"/>
      <c r="C15" s="5" t="s">
        <v>112</v>
      </c>
      <c r="D15" s="12" t="s">
        <v>113</v>
      </c>
      <c r="E15" s="13"/>
      <c r="F15" s="94">
        <v>30</v>
      </c>
      <c r="G15" s="46">
        <f t="shared" si="0"/>
        <v>74</v>
      </c>
      <c r="H15" s="46">
        <f>G15/F15</f>
        <v>2.4666666666666668</v>
      </c>
      <c r="I15" s="53">
        <v>19</v>
      </c>
      <c r="J15" s="53">
        <v>8</v>
      </c>
      <c r="K15" s="53">
        <v>13</v>
      </c>
      <c r="L15" s="53">
        <v>8</v>
      </c>
      <c r="M15" s="53">
        <v>13</v>
      </c>
      <c r="N15" s="53">
        <v>13</v>
      </c>
      <c r="O15" s="53"/>
      <c r="P15" s="53"/>
      <c r="Q15" s="53"/>
      <c r="R15" s="53"/>
      <c r="S15" s="53"/>
      <c r="T15" s="53"/>
      <c r="U15" s="53"/>
      <c r="V15" s="53"/>
    </row>
    <row r="16" spans="1:26" ht="15" customHeight="1" x14ac:dyDescent="0.15">
      <c r="A16" s="184"/>
      <c r="B16" s="186"/>
      <c r="C16" s="17" t="s">
        <v>114</v>
      </c>
      <c r="D16" s="18" t="s">
        <v>115</v>
      </c>
      <c r="E16" s="13"/>
      <c r="F16" s="94">
        <v>10</v>
      </c>
      <c r="G16" s="46">
        <f t="shared" si="0"/>
        <v>28</v>
      </c>
      <c r="H16" s="46">
        <f>G16/F16</f>
        <v>2.8</v>
      </c>
      <c r="I16" s="53">
        <v>13</v>
      </c>
      <c r="J16" s="53">
        <v>15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15" customHeight="1" x14ac:dyDescent="0.15">
      <c r="A17" s="184"/>
      <c r="B17" s="186"/>
      <c r="C17" s="5" t="s">
        <v>116</v>
      </c>
      <c r="D17" s="12" t="s">
        <v>117</v>
      </c>
      <c r="E17" s="13"/>
      <c r="F17" s="94">
        <v>3</v>
      </c>
      <c r="G17" s="104">
        <f t="shared" si="0"/>
        <v>10</v>
      </c>
      <c r="H17" s="104">
        <f>G17/SUM(F17:F18)</f>
        <v>3.3333333333333335</v>
      </c>
      <c r="I17" s="53">
        <v>10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5" customHeight="1" x14ac:dyDescent="0.15">
      <c r="A18" s="184"/>
      <c r="B18" s="186"/>
      <c r="C18" s="5" t="s">
        <v>118</v>
      </c>
      <c r="D18" s="12" t="s">
        <v>119</v>
      </c>
      <c r="E18" s="13"/>
      <c r="F18" s="94">
        <v>0</v>
      </c>
      <c r="G18" s="46">
        <f t="shared" si="0"/>
        <v>0</v>
      </c>
      <c r="H18" s="70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x14ac:dyDescent="0.15">
      <c r="A19" s="184"/>
      <c r="B19" s="186"/>
      <c r="C19" s="5" t="s">
        <v>120</v>
      </c>
      <c r="D19" s="12" t="s">
        <v>121</v>
      </c>
      <c r="E19" s="13"/>
      <c r="F19" s="94">
        <v>15</v>
      </c>
      <c r="G19" s="46">
        <f t="shared" si="0"/>
        <v>42</v>
      </c>
      <c r="H19" s="46">
        <f>G19/F19</f>
        <v>2.8</v>
      </c>
      <c r="I19" s="53">
        <v>17</v>
      </c>
      <c r="J19" s="53">
        <v>16</v>
      </c>
      <c r="K19" s="53">
        <v>9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 customHeight="1" x14ac:dyDescent="0.15">
      <c r="A20" s="184"/>
      <c r="B20" s="186"/>
      <c r="C20" s="5" t="s">
        <v>122</v>
      </c>
      <c r="D20" s="12" t="s">
        <v>123</v>
      </c>
      <c r="E20" s="13"/>
      <c r="F20" s="94">
        <v>0</v>
      </c>
      <c r="G20" s="46">
        <f t="shared" si="0"/>
        <v>0</v>
      </c>
      <c r="H20" s="70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15" customHeight="1" x14ac:dyDescent="0.15">
      <c r="A21" s="184"/>
      <c r="B21" s="186"/>
      <c r="C21" s="5" t="s">
        <v>124</v>
      </c>
      <c r="D21" s="12" t="s">
        <v>125</v>
      </c>
      <c r="E21" s="13"/>
      <c r="F21" s="95">
        <v>5</v>
      </c>
      <c r="G21" s="48">
        <f t="shared" si="0"/>
        <v>15</v>
      </c>
      <c r="H21" s="48">
        <f>G21/(F21+4)</f>
        <v>1.6666666666666667</v>
      </c>
      <c r="I21" s="53">
        <v>15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5" customHeight="1" x14ac:dyDescent="0.15">
      <c r="A22" s="185"/>
      <c r="B22" s="187"/>
      <c r="C22" s="6"/>
      <c r="D22" s="14"/>
      <c r="E22" s="16" t="s">
        <v>32</v>
      </c>
      <c r="F22" s="92">
        <f>SUM(F13:F21)</f>
        <v>112</v>
      </c>
      <c r="G22" s="66">
        <f>SUM(G13:G21)</f>
        <v>304</v>
      </c>
      <c r="H22" s="6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5" customHeight="1" x14ac:dyDescent="0.15">
      <c r="A23" s="157" t="s">
        <v>4</v>
      </c>
      <c r="B23" s="158"/>
      <c r="C23" s="4" t="s">
        <v>126</v>
      </c>
      <c r="D23" s="10" t="s">
        <v>127</v>
      </c>
      <c r="E23" s="11"/>
      <c r="F23" s="93">
        <v>37</v>
      </c>
      <c r="G23" s="45">
        <f t="shared" ref="G23:G35" si="1">SUM(I23:V23)</f>
        <v>117</v>
      </c>
      <c r="H23" s="45">
        <f>G23/F23</f>
        <v>3.1621621621621623</v>
      </c>
      <c r="I23" s="53">
        <v>11</v>
      </c>
      <c r="J23" s="53">
        <v>9</v>
      </c>
      <c r="K23" s="53">
        <v>18</v>
      </c>
      <c r="L23" s="53">
        <v>13</v>
      </c>
      <c r="M23" s="53">
        <v>21</v>
      </c>
      <c r="N23" s="53">
        <v>14</v>
      </c>
      <c r="O23" s="53">
        <v>9</v>
      </c>
      <c r="P23" s="53">
        <v>9</v>
      </c>
      <c r="Q23" s="53">
        <v>13</v>
      </c>
      <c r="R23" s="53"/>
      <c r="S23" s="53"/>
      <c r="V23" s="53"/>
    </row>
    <row r="24" spans="1:22" ht="15" customHeight="1" x14ac:dyDescent="0.15">
      <c r="A24" s="168" t="s">
        <v>19</v>
      </c>
      <c r="B24" s="169"/>
      <c r="C24" s="5" t="s">
        <v>128</v>
      </c>
      <c r="D24" s="12" t="s">
        <v>129</v>
      </c>
      <c r="E24" s="13"/>
      <c r="F24" s="94">
        <v>20</v>
      </c>
      <c r="G24" s="46">
        <f t="shared" si="1"/>
        <v>64</v>
      </c>
      <c r="H24" s="46">
        <f>G24/F24</f>
        <v>3.2</v>
      </c>
      <c r="I24" s="53">
        <v>13</v>
      </c>
      <c r="J24" s="53">
        <v>13</v>
      </c>
      <c r="K24" s="53">
        <v>5</v>
      </c>
      <c r="L24" s="53">
        <v>6</v>
      </c>
      <c r="M24" s="53">
        <v>14</v>
      </c>
      <c r="N24" s="53">
        <v>13</v>
      </c>
      <c r="O24" s="53"/>
      <c r="P24" s="53"/>
      <c r="Q24" s="53"/>
      <c r="R24" s="53"/>
      <c r="S24" s="53"/>
      <c r="T24" s="53"/>
      <c r="U24" s="53"/>
      <c r="V24" s="53"/>
    </row>
    <row r="25" spans="1:22" ht="15" customHeight="1" x14ac:dyDescent="0.15">
      <c r="A25" s="168"/>
      <c r="B25" s="169"/>
      <c r="C25" s="5" t="s">
        <v>130</v>
      </c>
      <c r="D25" s="12" t="s">
        <v>131</v>
      </c>
      <c r="E25" s="13"/>
      <c r="F25" s="94">
        <v>0</v>
      </c>
      <c r="G25" s="46">
        <f t="shared" si="1"/>
        <v>0</v>
      </c>
      <c r="H25" s="70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5" customHeight="1" x14ac:dyDescent="0.15">
      <c r="A26" s="168"/>
      <c r="B26" s="169"/>
      <c r="C26" s="5" t="s">
        <v>132</v>
      </c>
      <c r="D26" s="12" t="s">
        <v>133</v>
      </c>
      <c r="E26" s="13"/>
      <c r="F26" s="94">
        <v>23</v>
      </c>
      <c r="G26" s="46">
        <f t="shared" si="1"/>
        <v>54</v>
      </c>
      <c r="H26" s="46">
        <f>G26/F26</f>
        <v>2.347826086956522</v>
      </c>
      <c r="I26" s="53">
        <v>10</v>
      </c>
      <c r="J26" s="53">
        <v>19</v>
      </c>
      <c r="K26" s="53">
        <v>11</v>
      </c>
      <c r="L26" s="53">
        <v>14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15" customHeight="1" x14ac:dyDescent="0.15">
      <c r="A27" s="168"/>
      <c r="B27" s="169"/>
      <c r="C27" s="5" t="s">
        <v>134</v>
      </c>
      <c r="D27" s="12" t="s">
        <v>135</v>
      </c>
      <c r="E27" s="13"/>
      <c r="F27" s="94">
        <v>5</v>
      </c>
      <c r="G27" s="46">
        <f t="shared" si="1"/>
        <v>16</v>
      </c>
      <c r="H27" s="104">
        <f>G27/F27</f>
        <v>3.2</v>
      </c>
      <c r="I27" s="53">
        <v>16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15" customHeight="1" x14ac:dyDescent="0.15">
      <c r="A28" s="168"/>
      <c r="B28" s="169"/>
      <c r="C28" s="19" t="s">
        <v>136</v>
      </c>
      <c r="D28" s="20" t="s">
        <v>5</v>
      </c>
      <c r="E28" s="21"/>
      <c r="F28" s="94">
        <v>0</v>
      </c>
      <c r="G28" s="46">
        <f t="shared" si="1"/>
        <v>0</v>
      </c>
      <c r="H28" s="70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15" customHeight="1" x14ac:dyDescent="0.15">
      <c r="A29" s="168"/>
      <c r="B29" s="169"/>
      <c r="C29" s="5" t="s">
        <v>137</v>
      </c>
      <c r="D29" s="12" t="s">
        <v>138</v>
      </c>
      <c r="E29" s="13"/>
      <c r="F29" s="94">
        <v>3</v>
      </c>
      <c r="G29" s="46">
        <f t="shared" si="1"/>
        <v>7</v>
      </c>
      <c r="H29" s="104">
        <f t="shared" ref="H29:H35" si="2">G29/F29</f>
        <v>2.3333333333333335</v>
      </c>
      <c r="I29" s="53">
        <v>7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5" customHeight="1" x14ac:dyDescent="0.15">
      <c r="A30" s="168"/>
      <c r="B30" s="169"/>
      <c r="C30" s="5" t="s">
        <v>139</v>
      </c>
      <c r="D30" s="12" t="s">
        <v>140</v>
      </c>
      <c r="E30" s="13"/>
      <c r="F30" s="94">
        <v>54</v>
      </c>
      <c r="G30" s="46">
        <f t="shared" si="1"/>
        <v>161</v>
      </c>
      <c r="H30" s="104">
        <f t="shared" si="2"/>
        <v>2.9814814814814814</v>
      </c>
      <c r="I30" s="53">
        <v>12</v>
      </c>
      <c r="J30" s="53">
        <v>12</v>
      </c>
      <c r="K30" s="53">
        <v>12</v>
      </c>
      <c r="L30" s="53">
        <v>6</v>
      </c>
      <c r="M30" s="53">
        <v>15</v>
      </c>
      <c r="N30" s="53">
        <v>15</v>
      </c>
      <c r="O30" s="53">
        <v>14</v>
      </c>
      <c r="P30" s="53">
        <v>11</v>
      </c>
      <c r="Q30" s="53">
        <v>15</v>
      </c>
      <c r="R30" s="53">
        <v>9</v>
      </c>
      <c r="S30" s="53">
        <v>18</v>
      </c>
      <c r="T30" s="53">
        <v>22</v>
      </c>
      <c r="U30" s="53"/>
      <c r="V30" s="53"/>
    </row>
    <row r="31" spans="1:22" ht="15" customHeight="1" x14ac:dyDescent="0.15">
      <c r="A31" s="168"/>
      <c r="B31" s="169"/>
      <c r="C31" s="5" t="s">
        <v>141</v>
      </c>
      <c r="D31" s="12" t="s">
        <v>142</v>
      </c>
      <c r="E31" s="13"/>
      <c r="F31" s="94">
        <v>2</v>
      </c>
      <c r="G31" s="46">
        <f t="shared" si="1"/>
        <v>4</v>
      </c>
      <c r="H31" s="104">
        <f t="shared" si="2"/>
        <v>2</v>
      </c>
      <c r="I31" s="53">
        <v>4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15" customHeight="1" x14ac:dyDescent="0.15">
      <c r="A32" s="168"/>
      <c r="B32" s="169"/>
      <c r="C32" s="5" t="s">
        <v>143</v>
      </c>
      <c r="D32" s="12" t="s">
        <v>144</v>
      </c>
      <c r="E32" s="13"/>
      <c r="F32" s="94">
        <v>3</v>
      </c>
      <c r="G32" s="46">
        <f t="shared" si="1"/>
        <v>10</v>
      </c>
      <c r="H32" s="104">
        <f t="shared" si="2"/>
        <v>3.3333333333333335</v>
      </c>
      <c r="I32" s="53">
        <v>10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6" ht="15" customHeight="1" x14ac:dyDescent="0.15">
      <c r="A33" s="168"/>
      <c r="B33" s="169"/>
      <c r="C33" s="5" t="s">
        <v>145</v>
      </c>
      <c r="D33" s="12" t="s">
        <v>146</v>
      </c>
      <c r="E33" s="13"/>
      <c r="F33" s="94">
        <v>2</v>
      </c>
      <c r="G33" s="46">
        <f t="shared" si="1"/>
        <v>7</v>
      </c>
      <c r="H33" s="104">
        <f t="shared" si="2"/>
        <v>3.5</v>
      </c>
      <c r="I33" s="53">
        <v>7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6" ht="15" customHeight="1" x14ac:dyDescent="0.15">
      <c r="A34" s="168"/>
      <c r="B34" s="169"/>
      <c r="C34" s="5" t="s">
        <v>147</v>
      </c>
      <c r="D34" s="12" t="s">
        <v>148</v>
      </c>
      <c r="E34" s="13"/>
      <c r="F34" s="94">
        <v>57</v>
      </c>
      <c r="G34" s="46">
        <f t="shared" si="1"/>
        <v>141</v>
      </c>
      <c r="H34" s="46">
        <f t="shared" si="2"/>
        <v>2.4736842105263159</v>
      </c>
      <c r="I34" s="53">
        <v>14</v>
      </c>
      <c r="J34" s="53">
        <v>4</v>
      </c>
      <c r="K34" s="53">
        <v>7</v>
      </c>
      <c r="L34" s="53">
        <v>16</v>
      </c>
      <c r="M34" s="53">
        <v>25</v>
      </c>
      <c r="N34" s="53">
        <v>12</v>
      </c>
      <c r="O34" s="53">
        <v>12</v>
      </c>
      <c r="P34" s="53">
        <v>12</v>
      </c>
      <c r="Q34" s="53">
        <v>10</v>
      </c>
      <c r="R34" s="53">
        <v>5</v>
      </c>
      <c r="S34" s="53">
        <v>8</v>
      </c>
      <c r="T34" s="53">
        <v>16</v>
      </c>
      <c r="U34" s="53"/>
      <c r="V34" s="53"/>
      <c r="Y34" s="53"/>
    </row>
    <row r="35" spans="1:26" ht="15" customHeight="1" x14ac:dyDescent="0.15">
      <c r="A35" s="168"/>
      <c r="B35" s="169"/>
      <c r="C35" s="6" t="s">
        <v>149</v>
      </c>
      <c r="D35" s="14" t="s">
        <v>150</v>
      </c>
      <c r="E35" s="15"/>
      <c r="F35" s="96">
        <v>18</v>
      </c>
      <c r="G35" s="48">
        <f t="shared" si="1"/>
        <v>43</v>
      </c>
      <c r="H35" s="48">
        <f t="shared" si="2"/>
        <v>2.3888888888888888</v>
      </c>
      <c r="I35" s="53">
        <v>15</v>
      </c>
      <c r="J35" s="53">
        <v>19</v>
      </c>
      <c r="K35" s="53">
        <v>9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6" ht="15" customHeight="1" x14ac:dyDescent="0.15">
      <c r="A36" s="170"/>
      <c r="B36" s="171"/>
      <c r="C36" s="6"/>
      <c r="D36" s="14"/>
      <c r="E36" s="16" t="s">
        <v>32</v>
      </c>
      <c r="F36" s="92">
        <f>SUM(F23:F35)</f>
        <v>224</v>
      </c>
      <c r="G36" s="66">
        <f>SUM(G23:G35)</f>
        <v>624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6" ht="15" customHeight="1" x14ac:dyDescent="0.15">
      <c r="A37" s="157" t="s">
        <v>6</v>
      </c>
      <c r="B37" s="158"/>
      <c r="C37" s="4" t="s">
        <v>151</v>
      </c>
      <c r="D37" s="10" t="s">
        <v>152</v>
      </c>
      <c r="E37" s="22"/>
      <c r="F37" s="97">
        <v>6</v>
      </c>
      <c r="G37" s="51">
        <f t="shared" ref="G37:G51" si="3">SUM(I37:V37)</f>
        <v>17</v>
      </c>
      <c r="H37" s="46">
        <f>G37/F37</f>
        <v>2.8333333333333335</v>
      </c>
      <c r="I37" s="53">
        <v>17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6" ht="15" customHeight="1" x14ac:dyDescent="0.15">
      <c r="A38" s="168" t="s">
        <v>20</v>
      </c>
      <c r="B38" s="169"/>
      <c r="C38" s="5" t="s">
        <v>153</v>
      </c>
      <c r="D38" s="12" t="s">
        <v>154</v>
      </c>
      <c r="E38" s="23"/>
      <c r="F38" s="98">
        <v>11</v>
      </c>
      <c r="G38" s="46">
        <f t="shared" si="3"/>
        <v>28</v>
      </c>
      <c r="H38" s="46">
        <f>G38/F38</f>
        <v>2.5454545454545454</v>
      </c>
      <c r="I38" s="53">
        <v>17</v>
      </c>
      <c r="J38" s="53">
        <v>11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6" ht="15" customHeight="1" x14ac:dyDescent="0.15">
      <c r="A39" s="168"/>
      <c r="B39" s="169"/>
      <c r="C39" s="5" t="s">
        <v>155</v>
      </c>
      <c r="D39" s="12" t="s">
        <v>156</v>
      </c>
      <c r="E39" s="23"/>
      <c r="F39" s="94">
        <v>32</v>
      </c>
      <c r="G39" s="46">
        <f t="shared" si="3"/>
        <v>81</v>
      </c>
      <c r="H39" s="46">
        <f>G39/F39</f>
        <v>2.53125</v>
      </c>
      <c r="I39" s="53">
        <v>8</v>
      </c>
      <c r="J39" s="53">
        <v>10</v>
      </c>
      <c r="K39" s="53">
        <v>13</v>
      </c>
      <c r="L39" s="53">
        <v>7</v>
      </c>
      <c r="M39" s="53">
        <v>9</v>
      </c>
      <c r="N39" s="53">
        <v>18</v>
      </c>
      <c r="O39" s="53">
        <v>16</v>
      </c>
      <c r="P39" s="53"/>
      <c r="Q39" s="53"/>
      <c r="R39" s="53"/>
      <c r="S39" s="53"/>
      <c r="T39" s="53"/>
      <c r="U39" s="53"/>
      <c r="V39" s="53"/>
    </row>
    <row r="40" spans="1:26" ht="15" customHeight="1" x14ac:dyDescent="0.15">
      <c r="A40" s="168"/>
      <c r="B40" s="169"/>
      <c r="C40" s="5" t="s">
        <v>157</v>
      </c>
      <c r="D40" s="12" t="s">
        <v>158</v>
      </c>
      <c r="E40" s="23"/>
      <c r="F40" s="94">
        <v>1</v>
      </c>
      <c r="G40" s="46">
        <f t="shared" si="3"/>
        <v>2</v>
      </c>
      <c r="H40" s="46">
        <f>G40/F40</f>
        <v>2</v>
      </c>
      <c r="I40" s="53">
        <v>2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6" ht="15" customHeight="1" x14ac:dyDescent="0.15">
      <c r="A41" s="168"/>
      <c r="B41" s="169"/>
      <c r="C41" s="5" t="s">
        <v>159</v>
      </c>
      <c r="D41" s="12" t="s">
        <v>160</v>
      </c>
      <c r="E41" s="23"/>
      <c r="F41" s="94">
        <v>9</v>
      </c>
      <c r="G41" s="46">
        <f t="shared" si="3"/>
        <v>27</v>
      </c>
      <c r="H41" s="46">
        <f t="shared" ref="H41:H47" si="4">G41/F41</f>
        <v>3</v>
      </c>
      <c r="I41" s="53">
        <v>13</v>
      </c>
      <c r="J41" s="53">
        <v>14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6" ht="15" customHeight="1" x14ac:dyDescent="0.15">
      <c r="A42" s="168"/>
      <c r="B42" s="169"/>
      <c r="C42" s="17" t="s">
        <v>161</v>
      </c>
      <c r="D42" s="18" t="s">
        <v>162</v>
      </c>
      <c r="E42" s="24"/>
      <c r="F42" s="98">
        <v>1</v>
      </c>
      <c r="G42" s="217">
        <f>SUM(I42:V42)</f>
        <v>40</v>
      </c>
      <c r="H42" s="217">
        <f>G42/SUM(F42:F43)</f>
        <v>3.3333333333333335</v>
      </c>
      <c r="I42" s="53">
        <v>15</v>
      </c>
      <c r="J42" s="53">
        <v>25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Z42" s="216" t="s">
        <v>205</v>
      </c>
    </row>
    <row r="43" spans="1:26" ht="15" customHeight="1" x14ac:dyDescent="0.15">
      <c r="A43" s="168"/>
      <c r="B43" s="169"/>
      <c r="C43" s="5" t="s">
        <v>163</v>
      </c>
      <c r="D43" s="12" t="s">
        <v>164</v>
      </c>
      <c r="E43" s="23"/>
      <c r="F43" s="94">
        <v>11</v>
      </c>
      <c r="G43" s="218"/>
      <c r="H43" s="218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Z43" s="216"/>
    </row>
    <row r="44" spans="1:26" ht="15" customHeight="1" x14ac:dyDescent="0.15">
      <c r="A44" s="168"/>
      <c r="B44" s="169"/>
      <c r="C44" s="5" t="s">
        <v>165</v>
      </c>
      <c r="D44" s="12" t="s">
        <v>166</v>
      </c>
      <c r="E44" s="23"/>
      <c r="F44" s="94">
        <v>16</v>
      </c>
      <c r="G44" s="46">
        <f t="shared" si="3"/>
        <v>54</v>
      </c>
      <c r="H44" s="46">
        <f t="shared" si="4"/>
        <v>3.375</v>
      </c>
      <c r="I44" s="53">
        <v>11</v>
      </c>
      <c r="J44" s="53">
        <v>8</v>
      </c>
      <c r="K44" s="53">
        <v>9</v>
      </c>
      <c r="L44" s="53">
        <v>12</v>
      </c>
      <c r="M44" s="53">
        <v>14</v>
      </c>
      <c r="N44" s="53"/>
      <c r="O44" s="53"/>
      <c r="P44" s="53"/>
      <c r="Q44" s="53"/>
      <c r="R44" s="53"/>
      <c r="S44" s="53"/>
      <c r="T44" s="53"/>
      <c r="U44" s="53"/>
      <c r="V44" s="53"/>
    </row>
    <row r="45" spans="1:26" ht="15" customHeight="1" x14ac:dyDescent="0.15">
      <c r="A45" s="168"/>
      <c r="B45" s="169"/>
      <c r="C45" s="5" t="s">
        <v>167</v>
      </c>
      <c r="D45" s="12" t="s">
        <v>168</v>
      </c>
      <c r="E45" s="23"/>
      <c r="F45" s="94">
        <v>47</v>
      </c>
      <c r="G45" s="46">
        <f t="shared" si="3"/>
        <v>136</v>
      </c>
      <c r="H45" s="46">
        <f t="shared" si="4"/>
        <v>2.8936170212765959</v>
      </c>
      <c r="I45" s="53">
        <v>19</v>
      </c>
      <c r="J45" s="53">
        <v>17</v>
      </c>
      <c r="K45" s="53">
        <v>12</v>
      </c>
      <c r="L45" s="53">
        <v>13</v>
      </c>
      <c r="M45" s="53">
        <v>18</v>
      </c>
      <c r="N45" s="53">
        <v>13</v>
      </c>
      <c r="O45" s="53">
        <v>15</v>
      </c>
      <c r="P45" s="53">
        <v>14</v>
      </c>
      <c r="Q45" s="53">
        <v>15</v>
      </c>
      <c r="R45" s="53"/>
      <c r="S45" s="53"/>
      <c r="T45" s="53"/>
      <c r="U45" s="53"/>
      <c r="V45" s="53"/>
    </row>
    <row r="46" spans="1:26" ht="15" customHeight="1" x14ac:dyDescent="0.15">
      <c r="A46" s="168"/>
      <c r="B46" s="169"/>
      <c r="C46" s="5" t="s">
        <v>169</v>
      </c>
      <c r="D46" s="12" t="s">
        <v>170</v>
      </c>
      <c r="E46" s="23"/>
      <c r="F46" s="94">
        <v>23</v>
      </c>
      <c r="G46" s="46">
        <f t="shared" si="3"/>
        <v>77</v>
      </c>
      <c r="H46" s="46">
        <f t="shared" si="4"/>
        <v>3.347826086956522</v>
      </c>
      <c r="I46" s="53">
        <v>10</v>
      </c>
      <c r="J46" s="53">
        <v>19</v>
      </c>
      <c r="K46" s="53">
        <v>15</v>
      </c>
      <c r="L46" s="53">
        <v>11</v>
      </c>
      <c r="M46" s="53">
        <v>9</v>
      </c>
      <c r="N46" s="53">
        <v>13</v>
      </c>
      <c r="O46" s="53"/>
      <c r="P46" s="53"/>
      <c r="Q46" s="53"/>
      <c r="R46" s="53"/>
      <c r="S46" s="53"/>
      <c r="T46" s="53"/>
      <c r="U46" s="53"/>
      <c r="V46" s="53"/>
    </row>
    <row r="47" spans="1:26" ht="15" customHeight="1" x14ac:dyDescent="0.15">
      <c r="A47" s="168"/>
      <c r="B47" s="169"/>
      <c r="C47" s="17" t="s">
        <v>171</v>
      </c>
      <c r="D47" s="18" t="s">
        <v>172</v>
      </c>
      <c r="E47" s="23"/>
      <c r="F47" s="94">
        <v>23</v>
      </c>
      <c r="G47" s="46">
        <f t="shared" si="3"/>
        <v>57</v>
      </c>
      <c r="H47" s="46">
        <f t="shared" si="4"/>
        <v>2.4782608695652173</v>
      </c>
      <c r="I47" s="53">
        <v>15</v>
      </c>
      <c r="J47" s="53">
        <v>10</v>
      </c>
      <c r="K47" s="53">
        <v>12</v>
      </c>
      <c r="L47" s="53">
        <v>8</v>
      </c>
      <c r="M47" s="53">
        <v>12</v>
      </c>
      <c r="N47" s="53"/>
      <c r="O47" s="53"/>
      <c r="P47" s="53"/>
      <c r="Q47" s="53"/>
      <c r="R47" s="53"/>
      <c r="S47" s="53"/>
      <c r="T47" s="53"/>
      <c r="U47" s="53"/>
      <c r="V47" s="53"/>
    </row>
    <row r="48" spans="1:26" ht="15" customHeight="1" x14ac:dyDescent="0.15">
      <c r="A48" s="168"/>
      <c r="B48" s="169"/>
      <c r="C48" s="17" t="s">
        <v>173</v>
      </c>
      <c r="D48" s="18" t="s">
        <v>7</v>
      </c>
      <c r="E48" s="25"/>
      <c r="F48" s="96">
        <v>2</v>
      </c>
      <c r="G48" s="48">
        <f t="shared" si="3"/>
        <v>5</v>
      </c>
      <c r="H48" s="46">
        <f>G48/F48</f>
        <v>2.5</v>
      </c>
      <c r="I48" s="53">
        <v>5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15" customHeight="1" x14ac:dyDescent="0.15">
      <c r="A49" s="170"/>
      <c r="B49" s="171"/>
      <c r="C49" s="6"/>
      <c r="D49" s="14"/>
      <c r="E49" s="26" t="s">
        <v>32</v>
      </c>
      <c r="F49" s="99">
        <f>SUM(F37:F48)</f>
        <v>182</v>
      </c>
      <c r="G49" s="51">
        <f>SUM(G37:G48)</f>
        <v>524</v>
      </c>
      <c r="H49" s="66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5" customHeight="1" x14ac:dyDescent="0.15">
      <c r="A50" s="190" t="s">
        <v>71</v>
      </c>
      <c r="B50" s="191"/>
      <c r="C50" s="4" t="s">
        <v>198</v>
      </c>
      <c r="D50" s="10" t="s">
        <v>72</v>
      </c>
      <c r="E50" s="22"/>
      <c r="F50" s="97">
        <v>0</v>
      </c>
      <c r="G50" s="51">
        <f t="shared" si="3"/>
        <v>0</v>
      </c>
      <c r="H50" s="70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5" customHeight="1" x14ac:dyDescent="0.15">
      <c r="A51" s="168" t="s">
        <v>33</v>
      </c>
      <c r="B51" s="169"/>
      <c r="C51" s="5" t="s">
        <v>199</v>
      </c>
      <c r="D51" s="12" t="s">
        <v>74</v>
      </c>
      <c r="E51" s="23"/>
      <c r="F51" s="94">
        <v>24</v>
      </c>
      <c r="G51" s="46">
        <f t="shared" si="3"/>
        <v>76</v>
      </c>
      <c r="H51" s="46">
        <f>G51/F51</f>
        <v>3.1666666666666665</v>
      </c>
      <c r="I51" s="53">
        <v>24</v>
      </c>
      <c r="J51" s="53">
        <v>41</v>
      </c>
      <c r="K51" s="53">
        <v>11</v>
      </c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15" customHeight="1" x14ac:dyDescent="0.15">
      <c r="A52" s="168"/>
      <c r="B52" s="169"/>
      <c r="C52" s="7" t="s">
        <v>200</v>
      </c>
      <c r="D52" s="12" t="s">
        <v>75</v>
      </c>
      <c r="E52" s="27"/>
      <c r="F52" s="98">
        <v>7</v>
      </c>
      <c r="G52" s="46">
        <f>SUM(I52:V52)</f>
        <v>22</v>
      </c>
      <c r="H52" s="46">
        <f>G52/F52</f>
        <v>3.1428571428571428</v>
      </c>
      <c r="I52" s="53">
        <v>5</v>
      </c>
      <c r="J52" s="53">
        <v>17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5" customHeight="1" x14ac:dyDescent="0.15">
      <c r="A53" s="168"/>
      <c r="B53" s="169"/>
      <c r="C53" s="7" t="s">
        <v>201</v>
      </c>
      <c r="D53" s="12" t="s">
        <v>76</v>
      </c>
      <c r="E53" s="27"/>
      <c r="F53" s="98">
        <v>3</v>
      </c>
      <c r="G53" s="46">
        <f>SUM(I53:V53)</f>
        <v>3</v>
      </c>
      <c r="H53" s="46">
        <f>G53/F53</f>
        <v>1</v>
      </c>
      <c r="I53" s="53">
        <v>3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5" customHeight="1" x14ac:dyDescent="0.15">
      <c r="A54" s="168"/>
      <c r="B54" s="169"/>
      <c r="C54" s="7" t="s">
        <v>202</v>
      </c>
      <c r="D54" s="12" t="s">
        <v>77</v>
      </c>
      <c r="E54" s="28"/>
      <c r="F54" s="98">
        <v>5</v>
      </c>
      <c r="G54" s="46">
        <f>SUM(I54:V54)</f>
        <v>16</v>
      </c>
      <c r="H54" s="46">
        <f>G54/F54</f>
        <v>3.2</v>
      </c>
      <c r="I54" s="53">
        <v>16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5" customHeight="1" x14ac:dyDescent="0.15">
      <c r="A55" s="168"/>
      <c r="B55" s="169"/>
      <c r="C55" s="29" t="s">
        <v>203</v>
      </c>
      <c r="D55" s="14" t="s">
        <v>78</v>
      </c>
      <c r="E55" s="25"/>
      <c r="F55" s="100">
        <v>4</v>
      </c>
      <c r="G55" s="48">
        <f>SUM(I55:V55)</f>
        <v>12</v>
      </c>
      <c r="H55" s="46">
        <f>G55/F55</f>
        <v>3</v>
      </c>
      <c r="I55" s="53">
        <v>12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2" ht="15" customHeight="1" x14ac:dyDescent="0.15">
      <c r="A56" s="170"/>
      <c r="B56" s="171"/>
      <c r="C56" s="6"/>
      <c r="D56" s="14"/>
      <c r="E56" s="16" t="s">
        <v>32</v>
      </c>
      <c r="F56" s="92">
        <f>SUM(F50:F55)</f>
        <v>43</v>
      </c>
      <c r="G56" s="66">
        <f>SUM(G50:G55)</f>
        <v>129</v>
      </c>
      <c r="H56" s="66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2" ht="15" customHeight="1" x14ac:dyDescent="0.15">
      <c r="A57" s="157" t="s">
        <v>8</v>
      </c>
      <c r="B57" s="158"/>
      <c r="C57" s="4" t="s">
        <v>174</v>
      </c>
      <c r="D57" s="10" t="s">
        <v>9</v>
      </c>
      <c r="E57" s="22"/>
      <c r="F57" s="172">
        <v>37</v>
      </c>
      <c r="G57" s="162">
        <f>SUM(I57:V57)</f>
        <v>97</v>
      </c>
      <c r="H57" s="162">
        <f>G57/F57</f>
        <v>2.6216216216216215</v>
      </c>
      <c r="I57" s="53">
        <v>9</v>
      </c>
      <c r="J57" s="53">
        <v>9</v>
      </c>
      <c r="K57" s="53">
        <v>13</v>
      </c>
      <c r="L57" s="53">
        <v>11</v>
      </c>
      <c r="M57" s="53">
        <v>12</v>
      </c>
      <c r="N57" s="53">
        <v>43</v>
      </c>
      <c r="O57" s="53"/>
      <c r="P57" s="53"/>
      <c r="Q57" s="53"/>
      <c r="R57" s="53"/>
      <c r="S57" s="53"/>
      <c r="T57" s="53"/>
      <c r="U57" s="53"/>
      <c r="V57" s="53"/>
    </row>
    <row r="58" spans="1:22" ht="15" customHeight="1" x14ac:dyDescent="0.15">
      <c r="A58" s="184" t="s">
        <v>21</v>
      </c>
      <c r="B58" s="186" t="s">
        <v>22</v>
      </c>
      <c r="C58" s="5" t="s">
        <v>175</v>
      </c>
      <c r="D58" s="12" t="s">
        <v>10</v>
      </c>
      <c r="E58" s="23"/>
      <c r="F58" s="173"/>
      <c r="G58" s="163"/>
      <c r="H58" s="16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2" ht="15" customHeight="1" x14ac:dyDescent="0.15">
      <c r="A59" s="184"/>
      <c r="B59" s="186"/>
      <c r="C59" s="5" t="s">
        <v>176</v>
      </c>
      <c r="D59" s="12" t="s">
        <v>11</v>
      </c>
      <c r="E59" s="23"/>
      <c r="F59" s="173"/>
      <c r="G59" s="163"/>
      <c r="H59" s="16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2" ht="15" customHeight="1" x14ac:dyDescent="0.15">
      <c r="A60" s="184"/>
      <c r="B60" s="186"/>
      <c r="C60" s="5" t="s">
        <v>177</v>
      </c>
      <c r="D60" s="12" t="s">
        <v>12</v>
      </c>
      <c r="E60" s="23"/>
      <c r="F60" s="173"/>
      <c r="G60" s="163"/>
      <c r="H60" s="16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2" ht="15" customHeight="1" x14ac:dyDescent="0.15">
      <c r="A61" s="184"/>
      <c r="B61" s="186"/>
      <c r="C61" s="5" t="s">
        <v>178</v>
      </c>
      <c r="D61" s="12" t="s">
        <v>13</v>
      </c>
      <c r="E61" s="23"/>
      <c r="F61" s="173"/>
      <c r="G61" s="163"/>
      <c r="H61" s="16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 ht="15" customHeight="1" x14ac:dyDescent="0.15">
      <c r="A62" s="184"/>
      <c r="B62" s="186"/>
      <c r="C62" s="5" t="s">
        <v>179</v>
      </c>
      <c r="D62" s="12" t="s">
        <v>14</v>
      </c>
      <c r="E62" s="23"/>
      <c r="F62" s="173"/>
      <c r="G62" s="163"/>
      <c r="H62" s="16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2" ht="15" customHeight="1" x14ac:dyDescent="0.15">
      <c r="A63" s="184"/>
      <c r="B63" s="186"/>
      <c r="C63" s="6" t="s">
        <v>180</v>
      </c>
      <c r="D63" s="14" t="s">
        <v>181</v>
      </c>
      <c r="E63" s="25"/>
      <c r="F63" s="219"/>
      <c r="G63" s="164"/>
      <c r="H63" s="164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2" ht="13.5" x14ac:dyDescent="0.15">
      <c r="A64" s="185"/>
      <c r="B64" s="187"/>
      <c r="C64" s="6"/>
      <c r="D64" s="14"/>
      <c r="E64" s="26" t="s">
        <v>32</v>
      </c>
      <c r="F64" s="99">
        <f>SUM(F57)</f>
        <v>37</v>
      </c>
      <c r="G64" s="51">
        <f>SUM(G57)</f>
        <v>97</v>
      </c>
      <c r="H64" s="51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3.5" x14ac:dyDescent="0.15">
      <c r="A65" s="105"/>
      <c r="B65" s="106"/>
      <c r="C65" s="30"/>
      <c r="D65" s="31"/>
      <c r="E65" s="32"/>
      <c r="F65" s="99"/>
      <c r="G65" s="51"/>
      <c r="H65" s="51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3.5" x14ac:dyDescent="0.15">
      <c r="A66" s="33"/>
      <c r="B66" s="34"/>
      <c r="C66" s="35"/>
      <c r="D66" s="36"/>
      <c r="E66" s="37" t="s">
        <v>34</v>
      </c>
      <c r="F66" s="101">
        <f>SUM(F64,F56,F49,F36,F22,F12)</f>
        <v>628</v>
      </c>
      <c r="G66" s="91">
        <f>SUM(G64,G56,G49,G36,G22,G12)</f>
        <v>1748</v>
      </c>
      <c r="H66" s="91"/>
    </row>
    <row r="67" spans="1:22" x14ac:dyDescent="0.15">
      <c r="C67" s="2"/>
    </row>
  </sheetData>
  <mergeCells count="25">
    <mergeCell ref="H57:H63"/>
    <mergeCell ref="A58:A64"/>
    <mergeCell ref="B58:B64"/>
    <mergeCell ref="A38:B49"/>
    <mergeCell ref="A50:B50"/>
    <mergeCell ref="A51:B56"/>
    <mergeCell ref="A57:B57"/>
    <mergeCell ref="F57:F63"/>
    <mergeCell ref="G57:G63"/>
    <mergeCell ref="Z42:Z43"/>
    <mergeCell ref="A14:A22"/>
    <mergeCell ref="B14:B22"/>
    <mergeCell ref="A23:B23"/>
    <mergeCell ref="A24:B36"/>
    <mergeCell ref="A37:B37"/>
    <mergeCell ref="A13:B13"/>
    <mergeCell ref="G42:G43"/>
    <mergeCell ref="A1:H1"/>
    <mergeCell ref="A3:B3"/>
    <mergeCell ref="A4:B4"/>
    <mergeCell ref="F4:F11"/>
    <mergeCell ref="G4:G11"/>
    <mergeCell ref="H4:H11"/>
    <mergeCell ref="A5:B12"/>
    <mergeCell ref="H42:H43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67"/>
  <sheetViews>
    <sheetView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D4" sqref="D4"/>
    </sheetView>
  </sheetViews>
  <sheetFormatPr defaultRowHeight="12" outlineLevelCol="1" x14ac:dyDescent="0.15"/>
  <cols>
    <col min="1" max="2" width="3" style="1" customWidth="1"/>
    <col min="3" max="3" width="8.6640625" style="1" bestFit="1" customWidth="1"/>
    <col min="4" max="4" width="60.83203125" style="1" bestFit="1" customWidth="1"/>
    <col min="5" max="5" width="7.33203125" style="2" bestFit="1" customWidth="1"/>
    <col min="6" max="8" width="15.33203125" style="1" customWidth="1"/>
    <col min="9" max="10" width="9.33203125" style="1" hidden="1" customWidth="1" outlineLevel="1"/>
    <col min="11" max="22" width="9.33203125" hidden="1" customWidth="1" outlineLevel="1"/>
    <col min="23" max="25" width="9.33203125" style="1" hidden="1" customWidth="1" outlineLevel="1"/>
    <col min="26" max="26" width="33.6640625" style="53" bestFit="1" customWidth="1" collapsed="1"/>
    <col min="27" max="16384" width="9.33203125" style="1"/>
  </cols>
  <sheetData>
    <row r="1" spans="1:26" ht="17.25" x14ac:dyDescent="0.15">
      <c r="A1" s="211" t="s">
        <v>214</v>
      </c>
      <c r="B1" s="211"/>
      <c r="C1" s="211"/>
      <c r="D1" s="211"/>
      <c r="E1" s="211"/>
      <c r="F1" s="211"/>
      <c r="G1" s="211"/>
      <c r="H1" s="211"/>
    </row>
    <row r="2" spans="1:26" ht="6.75" customHeight="1" x14ac:dyDescent="0.15"/>
    <row r="3" spans="1:26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212</v>
      </c>
      <c r="G3" s="39" t="s">
        <v>37</v>
      </c>
      <c r="H3" s="52" t="s">
        <v>81</v>
      </c>
      <c r="Z3" s="54"/>
    </row>
    <row r="4" spans="1:26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29</v>
      </c>
      <c r="G4" s="162">
        <f>SUM(I4:V4)</f>
        <v>45</v>
      </c>
      <c r="H4" s="165">
        <f>G4/F4</f>
        <v>1.5517241379310345</v>
      </c>
      <c r="I4" s="53">
        <v>12</v>
      </c>
      <c r="J4" s="53">
        <v>26</v>
      </c>
      <c r="K4" s="53">
        <v>7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6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163"/>
      <c r="H5" s="166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6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163"/>
      <c r="H6" s="166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6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163"/>
      <c r="H7" s="166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6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163"/>
      <c r="H8" s="166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6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163"/>
      <c r="H9" s="166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6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163"/>
      <c r="H10" s="166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6" ht="15" customHeight="1" x14ac:dyDescent="0.15">
      <c r="A11" s="168"/>
      <c r="B11" s="169"/>
      <c r="C11" s="6" t="s">
        <v>106</v>
      </c>
      <c r="D11" s="14" t="s">
        <v>107</v>
      </c>
      <c r="E11" s="15"/>
      <c r="F11" s="200"/>
      <c r="G11" s="164"/>
      <c r="H11" s="167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6" ht="15" customHeight="1" x14ac:dyDescent="0.15">
      <c r="A12" s="170"/>
      <c r="B12" s="171"/>
      <c r="C12" s="6"/>
      <c r="D12" s="14"/>
      <c r="E12" s="16" t="s">
        <v>32</v>
      </c>
      <c r="F12" s="92">
        <v>29</v>
      </c>
      <c r="G12" s="66">
        <f>SUM(G4)</f>
        <v>45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6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18</v>
      </c>
      <c r="G13" s="45">
        <f t="shared" ref="G13:G21" si="0">SUM(I13:V13)</f>
        <v>57</v>
      </c>
      <c r="H13" s="45">
        <f>G13/F13</f>
        <v>3.1666666666666665</v>
      </c>
      <c r="I13" s="53">
        <v>14</v>
      </c>
      <c r="J13" s="53">
        <v>4</v>
      </c>
      <c r="K13" s="53">
        <v>11</v>
      </c>
      <c r="L13" s="53">
        <v>14</v>
      </c>
      <c r="M13" s="53">
        <v>14</v>
      </c>
      <c r="N13" s="53"/>
      <c r="O13" s="53"/>
      <c r="P13" s="53"/>
      <c r="Q13" s="53"/>
      <c r="R13" s="53"/>
      <c r="S13" s="53"/>
      <c r="T13" s="53"/>
      <c r="U13" s="53"/>
      <c r="V13" s="53"/>
    </row>
    <row r="14" spans="1:26" ht="15" customHeight="1" x14ac:dyDescent="0.15">
      <c r="A14" s="184" t="s">
        <v>17</v>
      </c>
      <c r="B14" s="186" t="s">
        <v>18</v>
      </c>
      <c r="C14" s="5" t="s">
        <v>110</v>
      </c>
      <c r="D14" s="12" t="s">
        <v>111</v>
      </c>
      <c r="E14" s="13"/>
      <c r="F14" s="94">
        <v>12</v>
      </c>
      <c r="G14" s="46">
        <f t="shared" si="0"/>
        <v>27</v>
      </c>
      <c r="H14" s="46">
        <f>G14/F14</f>
        <v>2.25</v>
      </c>
      <c r="I14" s="53">
        <v>10</v>
      </c>
      <c r="J14" s="53">
        <v>17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6" ht="15" customHeight="1" x14ac:dyDescent="0.15">
      <c r="A15" s="184"/>
      <c r="B15" s="186"/>
      <c r="C15" s="5" t="s">
        <v>112</v>
      </c>
      <c r="D15" s="12" t="s">
        <v>113</v>
      </c>
      <c r="E15" s="13"/>
      <c r="F15" s="94">
        <v>32</v>
      </c>
      <c r="G15" s="46">
        <f t="shared" si="0"/>
        <v>86</v>
      </c>
      <c r="H15" s="46">
        <f>G15/F15</f>
        <v>2.6875</v>
      </c>
      <c r="I15" s="53">
        <v>11</v>
      </c>
      <c r="J15" s="53">
        <v>9</v>
      </c>
      <c r="K15" s="53">
        <v>15</v>
      </c>
      <c r="L15" s="53">
        <v>15</v>
      </c>
      <c r="M15" s="53">
        <v>7</v>
      </c>
      <c r="N15" s="53">
        <v>13</v>
      </c>
      <c r="O15" s="53">
        <v>16</v>
      </c>
      <c r="P15" s="53"/>
      <c r="Q15" s="53"/>
      <c r="R15" s="53"/>
      <c r="S15" s="53"/>
      <c r="T15" s="53"/>
      <c r="U15" s="53"/>
      <c r="V15" s="53"/>
    </row>
    <row r="16" spans="1:26" ht="15" customHeight="1" x14ac:dyDescent="0.15">
      <c r="A16" s="184"/>
      <c r="B16" s="186"/>
      <c r="C16" s="17" t="s">
        <v>114</v>
      </c>
      <c r="D16" s="18" t="s">
        <v>115</v>
      </c>
      <c r="E16" s="13"/>
      <c r="F16" s="94">
        <v>3</v>
      </c>
      <c r="G16" s="46">
        <f t="shared" si="0"/>
        <v>5</v>
      </c>
      <c r="H16" s="46">
        <f>G16/F16</f>
        <v>1.6666666666666667</v>
      </c>
      <c r="I16" s="53">
        <v>5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6" ht="15" customHeight="1" x14ac:dyDescent="0.15">
      <c r="A17" s="184"/>
      <c r="B17" s="186"/>
      <c r="C17" s="5" t="s">
        <v>116</v>
      </c>
      <c r="D17" s="12" t="s">
        <v>117</v>
      </c>
      <c r="E17" s="13"/>
      <c r="F17" s="94">
        <v>4</v>
      </c>
      <c r="G17" s="104">
        <f t="shared" si="0"/>
        <v>13</v>
      </c>
      <c r="H17" s="104">
        <f>G17/SUM(F17:F18)</f>
        <v>1.625</v>
      </c>
      <c r="I17" s="53">
        <v>13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6" ht="15" customHeight="1" x14ac:dyDescent="0.15">
      <c r="A18" s="184"/>
      <c r="B18" s="186"/>
      <c r="C18" s="5" t="s">
        <v>118</v>
      </c>
      <c r="D18" s="12" t="s">
        <v>119</v>
      </c>
      <c r="E18" s="13"/>
      <c r="F18" s="94">
        <v>4</v>
      </c>
      <c r="G18" s="46">
        <f t="shared" si="0"/>
        <v>12</v>
      </c>
      <c r="H18" s="70"/>
      <c r="I18" s="53">
        <v>12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6" ht="15" customHeight="1" x14ac:dyDescent="0.15">
      <c r="A19" s="184"/>
      <c r="B19" s="186"/>
      <c r="C19" s="5" t="s">
        <v>120</v>
      </c>
      <c r="D19" s="12" t="s">
        <v>121</v>
      </c>
      <c r="E19" s="13"/>
      <c r="F19" s="94">
        <v>16</v>
      </c>
      <c r="G19" s="46">
        <f t="shared" si="0"/>
        <v>50</v>
      </c>
      <c r="H19" s="46">
        <f>G19/F19</f>
        <v>3.125</v>
      </c>
      <c r="I19" s="53">
        <v>15</v>
      </c>
      <c r="J19" s="53">
        <v>15</v>
      </c>
      <c r="K19" s="53">
        <v>20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6" ht="15" customHeight="1" x14ac:dyDescent="0.15">
      <c r="A20" s="184"/>
      <c r="B20" s="186"/>
      <c r="C20" s="5" t="s">
        <v>122</v>
      </c>
      <c r="D20" s="12" t="s">
        <v>123</v>
      </c>
      <c r="E20" s="13"/>
      <c r="F20" s="94">
        <v>1</v>
      </c>
      <c r="G20" s="46">
        <f t="shared" si="0"/>
        <v>0</v>
      </c>
      <c r="H20" s="70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Z20" s="53" t="s">
        <v>190</v>
      </c>
    </row>
    <row r="21" spans="1:26" ht="15" customHeight="1" x14ac:dyDescent="0.15">
      <c r="A21" s="184"/>
      <c r="B21" s="186"/>
      <c r="C21" s="5" t="s">
        <v>124</v>
      </c>
      <c r="D21" s="12" t="s">
        <v>125</v>
      </c>
      <c r="E21" s="13"/>
      <c r="F21" s="95">
        <v>6</v>
      </c>
      <c r="G21" s="48">
        <f t="shared" si="0"/>
        <v>18</v>
      </c>
      <c r="H21" s="48">
        <f>G21/(F21+4)</f>
        <v>1.8</v>
      </c>
      <c r="I21" s="53">
        <v>18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6" ht="15" customHeight="1" x14ac:dyDescent="0.15">
      <c r="A22" s="185"/>
      <c r="B22" s="187"/>
      <c r="C22" s="6"/>
      <c r="D22" s="14"/>
      <c r="E22" s="16" t="s">
        <v>32</v>
      </c>
      <c r="F22" s="92">
        <v>96</v>
      </c>
      <c r="G22" s="66">
        <f>SUM(G13:G21)</f>
        <v>268</v>
      </c>
      <c r="H22" s="6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6" ht="15" customHeight="1" x14ac:dyDescent="0.15">
      <c r="A23" s="157" t="s">
        <v>4</v>
      </c>
      <c r="B23" s="158"/>
      <c r="C23" s="4" t="s">
        <v>126</v>
      </c>
      <c r="D23" s="10" t="s">
        <v>127</v>
      </c>
      <c r="E23" s="11"/>
      <c r="F23" s="93">
        <v>50</v>
      </c>
      <c r="G23" s="45">
        <f t="shared" ref="G23:G35" si="1">SUM(I23:V23)</f>
        <v>133</v>
      </c>
      <c r="H23" s="45">
        <f>G23/F23</f>
        <v>2.66</v>
      </c>
      <c r="I23" s="53">
        <v>13</v>
      </c>
      <c r="J23" s="53">
        <v>9</v>
      </c>
      <c r="K23" s="53">
        <v>8</v>
      </c>
      <c r="L23" s="53">
        <v>16</v>
      </c>
      <c r="M23" s="53">
        <v>15</v>
      </c>
      <c r="N23" s="53">
        <v>15</v>
      </c>
      <c r="O23" s="53">
        <v>9</v>
      </c>
      <c r="P23" s="53">
        <v>15</v>
      </c>
      <c r="Q23" s="53">
        <v>15</v>
      </c>
      <c r="R23" s="53">
        <v>10</v>
      </c>
      <c r="S23" s="53">
        <v>8</v>
      </c>
      <c r="V23" s="53"/>
    </row>
    <row r="24" spans="1:26" ht="15" customHeight="1" x14ac:dyDescent="0.15">
      <c r="A24" s="168" t="s">
        <v>19</v>
      </c>
      <c r="B24" s="169"/>
      <c r="C24" s="5" t="s">
        <v>128</v>
      </c>
      <c r="D24" s="12" t="s">
        <v>129</v>
      </c>
      <c r="E24" s="13"/>
      <c r="F24" s="94">
        <v>8</v>
      </c>
      <c r="G24" s="46">
        <f t="shared" si="1"/>
        <v>26</v>
      </c>
      <c r="H24" s="46">
        <f>G24/F24</f>
        <v>3.25</v>
      </c>
      <c r="I24" s="53">
        <v>9</v>
      </c>
      <c r="J24" s="53">
        <v>17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6" ht="15" customHeight="1" x14ac:dyDescent="0.15">
      <c r="A25" s="168"/>
      <c r="B25" s="169"/>
      <c r="C25" s="5" t="s">
        <v>130</v>
      </c>
      <c r="D25" s="12" t="s">
        <v>131</v>
      </c>
      <c r="E25" s="13"/>
      <c r="F25" s="94">
        <v>4</v>
      </c>
      <c r="G25" s="46">
        <f t="shared" si="1"/>
        <v>11</v>
      </c>
      <c r="H25" s="70"/>
      <c r="I25" s="53">
        <v>11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6" ht="15" customHeight="1" x14ac:dyDescent="0.15">
      <c r="A26" s="168"/>
      <c r="B26" s="169"/>
      <c r="C26" s="5" t="s">
        <v>132</v>
      </c>
      <c r="D26" s="12" t="s">
        <v>133</v>
      </c>
      <c r="E26" s="13"/>
      <c r="F26" s="94">
        <v>35</v>
      </c>
      <c r="G26" s="46">
        <f t="shared" si="1"/>
        <v>71</v>
      </c>
      <c r="H26" s="46">
        <f>G26/F26</f>
        <v>2.0285714285714285</v>
      </c>
      <c r="I26" s="53">
        <v>13</v>
      </c>
      <c r="J26" s="53">
        <v>10</v>
      </c>
      <c r="K26" s="53">
        <v>5</v>
      </c>
      <c r="L26" s="53">
        <v>12</v>
      </c>
      <c r="M26" s="53">
        <v>16</v>
      </c>
      <c r="N26" s="53">
        <v>15</v>
      </c>
      <c r="O26" s="53"/>
      <c r="P26" s="53"/>
      <c r="Q26" s="53"/>
      <c r="R26" s="53"/>
      <c r="S26" s="53"/>
      <c r="T26" s="53"/>
      <c r="U26" s="53"/>
      <c r="V26" s="53"/>
    </row>
    <row r="27" spans="1:26" ht="15" customHeight="1" x14ac:dyDescent="0.15">
      <c r="A27" s="168"/>
      <c r="B27" s="169"/>
      <c r="C27" s="5" t="s">
        <v>134</v>
      </c>
      <c r="D27" s="12" t="s">
        <v>135</v>
      </c>
      <c r="E27" s="13"/>
      <c r="F27" s="94">
        <v>4</v>
      </c>
      <c r="G27" s="46">
        <f t="shared" si="1"/>
        <v>0</v>
      </c>
      <c r="H27" s="104">
        <f>G27/F27</f>
        <v>0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6" ht="15" customHeight="1" x14ac:dyDescent="0.15">
      <c r="A28" s="168"/>
      <c r="B28" s="169"/>
      <c r="C28" s="19" t="s">
        <v>136</v>
      </c>
      <c r="D28" s="20" t="s">
        <v>5</v>
      </c>
      <c r="E28" s="21"/>
      <c r="F28" s="94">
        <v>2</v>
      </c>
      <c r="G28" s="46">
        <f t="shared" si="1"/>
        <v>0</v>
      </c>
      <c r="H28" s="70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6" ht="15" customHeight="1" x14ac:dyDescent="0.15">
      <c r="A29" s="168"/>
      <c r="B29" s="169"/>
      <c r="C29" s="5" t="s">
        <v>137</v>
      </c>
      <c r="D29" s="12" t="s">
        <v>138</v>
      </c>
      <c r="E29" s="13"/>
      <c r="F29" s="94">
        <v>3</v>
      </c>
      <c r="G29" s="46">
        <f t="shared" si="1"/>
        <v>0</v>
      </c>
      <c r="H29" s="104">
        <f t="shared" ref="H29:H35" si="2">G29/F29</f>
        <v>0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6" ht="15" customHeight="1" x14ac:dyDescent="0.15">
      <c r="A30" s="168"/>
      <c r="B30" s="169"/>
      <c r="C30" s="5" t="s">
        <v>139</v>
      </c>
      <c r="D30" s="12" t="s">
        <v>140</v>
      </c>
      <c r="E30" s="13"/>
      <c r="F30" s="94">
        <v>57</v>
      </c>
      <c r="G30" s="46">
        <f t="shared" si="1"/>
        <v>132</v>
      </c>
      <c r="H30" s="104">
        <f t="shared" si="2"/>
        <v>2.3157894736842106</v>
      </c>
      <c r="I30" s="53">
        <v>20</v>
      </c>
      <c r="J30" s="53">
        <v>13</v>
      </c>
      <c r="K30" s="53">
        <v>11</v>
      </c>
      <c r="L30" s="53">
        <v>11</v>
      </c>
      <c r="M30" s="53">
        <v>18</v>
      </c>
      <c r="N30" s="53">
        <v>7</v>
      </c>
      <c r="O30" s="53">
        <v>9</v>
      </c>
      <c r="P30" s="53">
        <v>7</v>
      </c>
      <c r="Q30" s="53">
        <v>6</v>
      </c>
      <c r="R30" s="53">
        <v>10</v>
      </c>
      <c r="S30" s="53">
        <v>10</v>
      </c>
      <c r="T30" s="53">
        <v>10</v>
      </c>
      <c r="U30" s="53"/>
      <c r="V30" s="53"/>
    </row>
    <row r="31" spans="1:26" ht="15" customHeight="1" x14ac:dyDescent="0.15">
      <c r="A31" s="168"/>
      <c r="B31" s="169"/>
      <c r="C31" s="5" t="s">
        <v>141</v>
      </c>
      <c r="D31" s="12" t="s">
        <v>142</v>
      </c>
      <c r="E31" s="13"/>
      <c r="F31" s="94">
        <v>0</v>
      </c>
      <c r="G31" s="46">
        <f t="shared" si="1"/>
        <v>0</v>
      </c>
      <c r="H31" s="104" t="e">
        <f t="shared" si="2"/>
        <v>#DIV/0!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6" ht="15" customHeight="1" x14ac:dyDescent="0.15">
      <c r="A32" s="168"/>
      <c r="B32" s="169"/>
      <c r="C32" s="5" t="s">
        <v>143</v>
      </c>
      <c r="D32" s="12" t="s">
        <v>144</v>
      </c>
      <c r="E32" s="13"/>
      <c r="F32" s="94">
        <v>7</v>
      </c>
      <c r="G32" s="46">
        <f t="shared" si="1"/>
        <v>0</v>
      </c>
      <c r="H32" s="104">
        <f t="shared" si="2"/>
        <v>0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5" ht="15" customHeight="1" x14ac:dyDescent="0.15">
      <c r="A33" s="168"/>
      <c r="B33" s="169"/>
      <c r="C33" s="5" t="s">
        <v>145</v>
      </c>
      <c r="D33" s="12" t="s">
        <v>146</v>
      </c>
      <c r="E33" s="13"/>
      <c r="F33" s="94">
        <v>7</v>
      </c>
      <c r="G33" s="46">
        <f t="shared" si="1"/>
        <v>0</v>
      </c>
      <c r="H33" s="104">
        <f t="shared" si="2"/>
        <v>0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5" ht="15" customHeight="1" x14ac:dyDescent="0.15">
      <c r="A34" s="168"/>
      <c r="B34" s="169"/>
      <c r="C34" s="5" t="s">
        <v>147</v>
      </c>
      <c r="D34" s="12" t="s">
        <v>148</v>
      </c>
      <c r="E34" s="13"/>
      <c r="F34" s="94">
        <v>94</v>
      </c>
      <c r="G34" s="46">
        <f t="shared" si="1"/>
        <v>118</v>
      </c>
      <c r="H34" s="46">
        <f t="shared" si="2"/>
        <v>1.2553191489361701</v>
      </c>
      <c r="I34" s="53">
        <v>6</v>
      </c>
      <c r="J34" s="53">
        <v>8</v>
      </c>
      <c r="K34" s="53">
        <v>7</v>
      </c>
      <c r="L34" s="53">
        <v>7</v>
      </c>
      <c r="M34" s="53">
        <v>7</v>
      </c>
      <c r="N34" s="53">
        <v>15</v>
      </c>
      <c r="O34" s="53">
        <v>9</v>
      </c>
      <c r="P34" s="53">
        <v>14</v>
      </c>
      <c r="Q34" s="53">
        <v>10</v>
      </c>
      <c r="R34" s="53">
        <v>6</v>
      </c>
      <c r="S34" s="53">
        <v>6</v>
      </c>
      <c r="T34" s="53">
        <v>11</v>
      </c>
      <c r="U34" s="53">
        <v>12</v>
      </c>
      <c r="V34" s="53"/>
      <c r="Y34" s="53"/>
    </row>
    <row r="35" spans="1:25" ht="15" customHeight="1" x14ac:dyDescent="0.15">
      <c r="A35" s="168"/>
      <c r="B35" s="169"/>
      <c r="C35" s="6" t="s">
        <v>149</v>
      </c>
      <c r="D35" s="14" t="s">
        <v>150</v>
      </c>
      <c r="E35" s="15"/>
      <c r="F35" s="96">
        <v>16</v>
      </c>
      <c r="G35" s="48">
        <f t="shared" si="1"/>
        <v>41</v>
      </c>
      <c r="H35" s="48">
        <f t="shared" si="2"/>
        <v>2.5625</v>
      </c>
      <c r="I35" s="53">
        <v>14</v>
      </c>
      <c r="J35" s="53">
        <v>10</v>
      </c>
      <c r="K35" s="53">
        <v>17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5" ht="15" customHeight="1" x14ac:dyDescent="0.15">
      <c r="A36" s="170"/>
      <c r="B36" s="171"/>
      <c r="C36" s="6"/>
      <c r="D36" s="14"/>
      <c r="E36" s="16" t="s">
        <v>32</v>
      </c>
      <c r="F36" s="92">
        <v>287</v>
      </c>
      <c r="G36" s="66">
        <f>SUM(G23:G35)</f>
        <v>532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5" ht="15" customHeight="1" x14ac:dyDescent="0.15">
      <c r="A37" s="157" t="s">
        <v>6</v>
      </c>
      <c r="B37" s="158"/>
      <c r="C37" s="4" t="s">
        <v>151</v>
      </c>
      <c r="D37" s="10" t="s">
        <v>152</v>
      </c>
      <c r="E37" s="22"/>
      <c r="F37" s="97">
        <v>13</v>
      </c>
      <c r="G37" s="51">
        <f t="shared" ref="G37:G51" si="3">SUM(I37:V37)</f>
        <v>37</v>
      </c>
      <c r="H37" s="46">
        <f>G37/F37</f>
        <v>2.8461538461538463</v>
      </c>
      <c r="I37" s="53">
        <v>10</v>
      </c>
      <c r="J37" s="53">
        <v>12</v>
      </c>
      <c r="K37" s="53">
        <f>3+3+3+3+3</f>
        <v>15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5" ht="15" customHeight="1" x14ac:dyDescent="0.15">
      <c r="A38" s="168" t="s">
        <v>20</v>
      </c>
      <c r="B38" s="169"/>
      <c r="C38" s="5" t="s">
        <v>153</v>
      </c>
      <c r="D38" s="12" t="s">
        <v>154</v>
      </c>
      <c r="E38" s="23"/>
      <c r="F38" s="98">
        <v>12</v>
      </c>
      <c r="G38" s="46">
        <f t="shared" si="3"/>
        <v>27</v>
      </c>
      <c r="H38" s="46">
        <f>G38/F38</f>
        <v>2.25</v>
      </c>
      <c r="I38" s="53">
        <v>9</v>
      </c>
      <c r="J38" s="53">
        <v>8</v>
      </c>
      <c r="K38" s="53">
        <v>10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5" ht="15" customHeight="1" x14ac:dyDescent="0.15">
      <c r="A39" s="168"/>
      <c r="B39" s="169"/>
      <c r="C39" s="5" t="s">
        <v>155</v>
      </c>
      <c r="D39" s="12" t="s">
        <v>156</v>
      </c>
      <c r="E39" s="23"/>
      <c r="F39" s="94">
        <v>33</v>
      </c>
      <c r="G39" s="46">
        <f t="shared" si="3"/>
        <v>107</v>
      </c>
      <c r="H39" s="46">
        <f>G39/F39</f>
        <v>3.2424242424242422</v>
      </c>
      <c r="I39" s="53">
        <f>2+4+5+5+3+3</f>
        <v>22</v>
      </c>
      <c r="J39" s="53">
        <f>3+2+3+3+3+4+2</f>
        <v>20</v>
      </c>
      <c r="K39" s="53">
        <f>3+6+2+4+1+3+4</f>
        <v>23</v>
      </c>
      <c r="L39" s="53">
        <f>3+3+2+4+3+3+2+2</f>
        <v>22</v>
      </c>
      <c r="M39" s="53">
        <v>10</v>
      </c>
      <c r="N39" s="53">
        <v>10</v>
      </c>
      <c r="O39" s="53"/>
      <c r="P39" s="53"/>
      <c r="Q39" s="53"/>
      <c r="R39" s="53"/>
      <c r="S39" s="53"/>
      <c r="T39" s="53"/>
      <c r="U39" s="53"/>
      <c r="V39" s="53"/>
    </row>
    <row r="40" spans="1:25" ht="15" customHeight="1" x14ac:dyDescent="0.15">
      <c r="A40" s="168"/>
      <c r="B40" s="169"/>
      <c r="C40" s="5" t="s">
        <v>157</v>
      </c>
      <c r="D40" s="12" t="s">
        <v>158</v>
      </c>
      <c r="E40" s="23"/>
      <c r="F40" s="94">
        <v>0</v>
      </c>
      <c r="G40" s="46">
        <f t="shared" si="3"/>
        <v>0</v>
      </c>
      <c r="H40" s="46" t="e">
        <f>G40/F40</f>
        <v>#DIV/0!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5" ht="15" customHeight="1" x14ac:dyDescent="0.15">
      <c r="A41" s="168"/>
      <c r="B41" s="169"/>
      <c r="C41" s="5" t="s">
        <v>159</v>
      </c>
      <c r="D41" s="12" t="s">
        <v>160</v>
      </c>
      <c r="E41" s="23"/>
      <c r="F41" s="94">
        <v>10</v>
      </c>
      <c r="G41" s="46">
        <f t="shared" si="3"/>
        <v>27</v>
      </c>
      <c r="H41" s="46">
        <f t="shared" ref="H41:H47" si="4">G41/F41</f>
        <v>2.7</v>
      </c>
      <c r="I41" s="53">
        <v>8</v>
      </c>
      <c r="J41" s="53">
        <v>5</v>
      </c>
      <c r="K41" s="53">
        <v>14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5" ht="15" customHeight="1" x14ac:dyDescent="0.15">
      <c r="A42" s="168"/>
      <c r="B42" s="169"/>
      <c r="C42" s="17" t="s">
        <v>161</v>
      </c>
      <c r="D42" s="18" t="s">
        <v>162</v>
      </c>
      <c r="E42" s="24"/>
      <c r="F42" s="98">
        <v>2</v>
      </c>
      <c r="G42" s="217">
        <f>SUM(I42:V42)</f>
        <v>5</v>
      </c>
      <c r="H42" s="217">
        <f>G42/SUM(F42:F43)</f>
        <v>0.625</v>
      </c>
      <c r="I42" s="53">
        <v>5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5" ht="15" customHeight="1" x14ac:dyDescent="0.15">
      <c r="A43" s="168"/>
      <c r="B43" s="169"/>
      <c r="C43" s="5" t="s">
        <v>163</v>
      </c>
      <c r="D43" s="12" t="s">
        <v>164</v>
      </c>
      <c r="E43" s="23"/>
      <c r="F43" s="94">
        <v>6</v>
      </c>
      <c r="G43" s="218"/>
      <c r="H43" s="218"/>
      <c r="I43" s="53">
        <v>10</v>
      </c>
      <c r="J43" s="53">
        <v>5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5" ht="15" customHeight="1" x14ac:dyDescent="0.15">
      <c r="A44" s="168"/>
      <c r="B44" s="169"/>
      <c r="C44" s="5" t="s">
        <v>165</v>
      </c>
      <c r="D44" s="12" t="s">
        <v>166</v>
      </c>
      <c r="E44" s="23"/>
      <c r="F44" s="94">
        <v>12</v>
      </c>
      <c r="G44" s="46">
        <f t="shared" si="3"/>
        <v>36</v>
      </c>
      <c r="H44" s="46">
        <f t="shared" si="4"/>
        <v>3</v>
      </c>
      <c r="I44" s="53">
        <v>11</v>
      </c>
      <c r="J44" s="53">
        <v>9</v>
      </c>
      <c r="K44" s="53">
        <v>16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5" ht="15" customHeight="1" x14ac:dyDescent="0.15">
      <c r="A45" s="168"/>
      <c r="B45" s="169"/>
      <c r="C45" s="5" t="s">
        <v>167</v>
      </c>
      <c r="D45" s="12" t="s">
        <v>168</v>
      </c>
      <c r="E45" s="23"/>
      <c r="F45" s="94">
        <v>61</v>
      </c>
      <c r="G45" s="46">
        <f t="shared" si="3"/>
        <v>161</v>
      </c>
      <c r="H45" s="46">
        <f t="shared" si="4"/>
        <v>2.639344262295082</v>
      </c>
      <c r="I45" s="53">
        <v>11</v>
      </c>
      <c r="J45" s="53">
        <v>9</v>
      </c>
      <c r="K45" s="53">
        <v>6</v>
      </c>
      <c r="L45" s="53">
        <v>16</v>
      </c>
      <c r="M45" s="53">
        <v>19</v>
      </c>
      <c r="N45" s="53">
        <v>16</v>
      </c>
      <c r="O45" s="53">
        <v>9</v>
      </c>
      <c r="P45" s="53">
        <v>9</v>
      </c>
      <c r="Q45" s="53">
        <v>17</v>
      </c>
      <c r="R45" s="53">
        <v>16</v>
      </c>
      <c r="S45" s="53">
        <v>11</v>
      </c>
      <c r="T45" s="53">
        <v>11</v>
      </c>
      <c r="U45" s="53">
        <v>11</v>
      </c>
      <c r="V45" s="53"/>
    </row>
    <row r="46" spans="1:25" ht="15" customHeight="1" x14ac:dyDescent="0.15">
      <c r="A46" s="168"/>
      <c r="B46" s="169"/>
      <c r="C46" s="5" t="s">
        <v>169</v>
      </c>
      <c r="D46" s="12" t="s">
        <v>170</v>
      </c>
      <c r="E46" s="23"/>
      <c r="F46" s="94">
        <v>49</v>
      </c>
      <c r="G46" s="46">
        <f t="shared" si="3"/>
        <v>143</v>
      </c>
      <c r="H46" s="46">
        <f t="shared" si="4"/>
        <v>2.9183673469387754</v>
      </c>
      <c r="I46" s="53">
        <v>12</v>
      </c>
      <c r="J46" s="53">
        <v>8</v>
      </c>
      <c r="K46" s="53">
        <v>14</v>
      </c>
      <c r="L46" s="53">
        <v>18</v>
      </c>
      <c r="M46" s="53">
        <v>6</v>
      </c>
      <c r="N46" s="53">
        <v>12</v>
      </c>
      <c r="O46" s="53">
        <v>15</v>
      </c>
      <c r="P46" s="53">
        <v>14</v>
      </c>
      <c r="Q46" s="53">
        <v>16</v>
      </c>
      <c r="R46" s="53">
        <v>12</v>
      </c>
      <c r="S46" s="53">
        <v>16</v>
      </c>
      <c r="T46" s="53"/>
      <c r="U46" s="53"/>
      <c r="V46" s="53"/>
    </row>
    <row r="47" spans="1:25" ht="15" customHeight="1" x14ac:dyDescent="0.15">
      <c r="A47" s="168"/>
      <c r="B47" s="169"/>
      <c r="C47" s="17" t="s">
        <v>171</v>
      </c>
      <c r="D47" s="18" t="s">
        <v>172</v>
      </c>
      <c r="E47" s="23"/>
      <c r="F47" s="94">
        <v>47</v>
      </c>
      <c r="G47" s="46">
        <f t="shared" si="3"/>
        <v>105</v>
      </c>
      <c r="H47" s="46">
        <f t="shared" si="4"/>
        <v>2.2340425531914891</v>
      </c>
      <c r="I47" s="53">
        <v>12</v>
      </c>
      <c r="J47" s="53">
        <v>13</v>
      </c>
      <c r="K47" s="53">
        <v>13</v>
      </c>
      <c r="L47" s="53">
        <v>6</v>
      </c>
      <c r="M47" s="53">
        <v>9</v>
      </c>
      <c r="N47" s="53">
        <v>15</v>
      </c>
      <c r="O47" s="53">
        <v>26</v>
      </c>
      <c r="P47" s="53">
        <v>11</v>
      </c>
      <c r="Q47" s="53"/>
      <c r="R47" s="53"/>
      <c r="S47" s="53"/>
      <c r="T47" s="53"/>
      <c r="U47" s="53"/>
      <c r="V47" s="53"/>
    </row>
    <row r="48" spans="1:25" ht="15" customHeight="1" x14ac:dyDescent="0.15">
      <c r="A48" s="168"/>
      <c r="B48" s="169"/>
      <c r="C48" s="17" t="s">
        <v>173</v>
      </c>
      <c r="D48" s="18" t="s">
        <v>7</v>
      </c>
      <c r="E48" s="25"/>
      <c r="F48" s="96">
        <v>0</v>
      </c>
      <c r="G48" s="48">
        <f t="shared" si="3"/>
        <v>0</v>
      </c>
      <c r="H48" s="46" t="e">
        <f>G48/F48</f>
        <v>#DIV/0!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5" ht="15" customHeight="1" x14ac:dyDescent="0.15">
      <c r="A49" s="170"/>
      <c r="B49" s="171"/>
      <c r="C49" s="6"/>
      <c r="D49" s="14"/>
      <c r="E49" s="26" t="s">
        <v>32</v>
      </c>
      <c r="F49" s="99">
        <v>245</v>
      </c>
      <c r="G49" s="51">
        <f>SUM(G37:G48)</f>
        <v>648</v>
      </c>
      <c r="H49" s="66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5" ht="15" customHeight="1" x14ac:dyDescent="0.15">
      <c r="A50" s="190" t="s">
        <v>71</v>
      </c>
      <c r="B50" s="191"/>
      <c r="C50" s="4" t="s">
        <v>198</v>
      </c>
      <c r="D50" s="10" t="s">
        <v>72</v>
      </c>
      <c r="E50" s="22"/>
      <c r="F50" s="97">
        <v>0</v>
      </c>
      <c r="G50" s="51">
        <f t="shared" si="3"/>
        <v>0</v>
      </c>
      <c r="H50" s="70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5" ht="15" customHeight="1" x14ac:dyDescent="0.15">
      <c r="A51" s="168" t="s">
        <v>33</v>
      </c>
      <c r="B51" s="169"/>
      <c r="C51" s="5" t="s">
        <v>199</v>
      </c>
      <c r="D51" s="12" t="s">
        <v>213</v>
      </c>
      <c r="E51" s="23"/>
      <c r="F51" s="94">
        <v>9</v>
      </c>
      <c r="G51" s="46">
        <f t="shared" si="3"/>
        <v>26</v>
      </c>
      <c r="H51" s="46">
        <f>G51/F51</f>
        <v>2.8888888888888888</v>
      </c>
      <c r="I51" s="53">
        <v>26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5" ht="15" customHeight="1" x14ac:dyDescent="0.15">
      <c r="A52" s="168"/>
      <c r="B52" s="169"/>
      <c r="C52" s="7" t="s">
        <v>200</v>
      </c>
      <c r="D52" s="12" t="s">
        <v>75</v>
      </c>
      <c r="E52" s="27"/>
      <c r="F52" s="98">
        <v>7</v>
      </c>
      <c r="G52" s="46">
        <f>SUM(I52:V52)</f>
        <v>15</v>
      </c>
      <c r="H52" s="46">
        <f>G52/F52</f>
        <v>2.1428571428571428</v>
      </c>
      <c r="I52" s="53">
        <v>15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5" ht="15" customHeight="1" x14ac:dyDescent="0.15">
      <c r="A53" s="168"/>
      <c r="B53" s="169"/>
      <c r="C53" s="7" t="s">
        <v>201</v>
      </c>
      <c r="D53" s="12" t="s">
        <v>76</v>
      </c>
      <c r="E53" s="27"/>
      <c r="F53" s="98">
        <v>0</v>
      </c>
      <c r="G53" s="46">
        <f>SUM(I53:V53)</f>
        <v>0</v>
      </c>
      <c r="H53" s="46" t="e">
        <f>G53/F53</f>
        <v>#DIV/0!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5" ht="15" customHeight="1" x14ac:dyDescent="0.15">
      <c r="A54" s="168"/>
      <c r="B54" s="169"/>
      <c r="C54" s="7" t="s">
        <v>202</v>
      </c>
      <c r="D54" s="12" t="s">
        <v>77</v>
      </c>
      <c r="E54" s="28"/>
      <c r="F54" s="98">
        <v>0</v>
      </c>
      <c r="G54" s="46">
        <f>SUM(I54:V54)</f>
        <v>0</v>
      </c>
      <c r="H54" s="46" t="e">
        <f>G54/F54</f>
        <v>#DIV/0!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5" ht="15" customHeight="1" x14ac:dyDescent="0.15">
      <c r="A55" s="168"/>
      <c r="B55" s="169"/>
      <c r="C55" s="29" t="s">
        <v>203</v>
      </c>
      <c r="D55" s="14" t="s">
        <v>78</v>
      </c>
      <c r="E55" s="25"/>
      <c r="F55" s="100">
        <v>0</v>
      </c>
      <c r="G55" s="48">
        <f>SUM(I55:V55)</f>
        <v>0</v>
      </c>
      <c r="H55" s="46" t="e">
        <f>G55/F55</f>
        <v>#DIV/0!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5" ht="15" customHeight="1" x14ac:dyDescent="0.15">
      <c r="A56" s="170"/>
      <c r="B56" s="171"/>
      <c r="C56" s="6"/>
      <c r="D56" s="14"/>
      <c r="E56" s="16" t="s">
        <v>32</v>
      </c>
      <c r="F56" s="92">
        <v>16</v>
      </c>
      <c r="G56" s="66">
        <f>SUM(G50:G55)</f>
        <v>41</v>
      </c>
      <c r="H56" s="66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5" ht="15" customHeight="1" x14ac:dyDescent="0.15">
      <c r="A57" s="157" t="s">
        <v>8</v>
      </c>
      <c r="B57" s="158"/>
      <c r="C57" s="4" t="s">
        <v>174</v>
      </c>
      <c r="D57" s="10" t="s">
        <v>9</v>
      </c>
      <c r="E57" s="22"/>
      <c r="F57" s="172">
        <v>75</v>
      </c>
      <c r="G57" s="162">
        <f>SUM(I57:V57)</f>
        <v>148</v>
      </c>
      <c r="H57" s="162">
        <f>G57/F57</f>
        <v>1.9733333333333334</v>
      </c>
      <c r="I57" s="53">
        <v>13</v>
      </c>
      <c r="J57" s="53">
        <v>13</v>
      </c>
      <c r="K57" s="53">
        <v>8</v>
      </c>
      <c r="L57" s="53">
        <v>11</v>
      </c>
      <c r="M57" s="53">
        <v>12</v>
      </c>
      <c r="N57" s="53">
        <v>12</v>
      </c>
      <c r="O57" s="53">
        <v>11</v>
      </c>
      <c r="P57" s="53">
        <v>9</v>
      </c>
      <c r="Q57" s="53">
        <v>8</v>
      </c>
      <c r="R57" s="53">
        <v>13</v>
      </c>
      <c r="S57" s="53">
        <v>12</v>
      </c>
      <c r="T57" s="53">
        <v>9</v>
      </c>
      <c r="U57" s="53">
        <v>12</v>
      </c>
      <c r="V57" s="53">
        <v>5</v>
      </c>
      <c r="W57" s="1">
        <v>14</v>
      </c>
      <c r="X57" s="1">
        <v>10</v>
      </c>
      <c r="Y57" s="1">
        <v>8</v>
      </c>
    </row>
    <row r="58" spans="1:25" ht="15" customHeight="1" x14ac:dyDescent="0.15">
      <c r="A58" s="184" t="s">
        <v>21</v>
      </c>
      <c r="B58" s="186" t="s">
        <v>22</v>
      </c>
      <c r="C58" s="5" t="s">
        <v>175</v>
      </c>
      <c r="D58" s="12" t="s">
        <v>10</v>
      </c>
      <c r="E58" s="23"/>
      <c r="F58" s="173"/>
      <c r="G58" s="163"/>
      <c r="H58" s="16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5" ht="15" customHeight="1" x14ac:dyDescent="0.15">
      <c r="A59" s="184"/>
      <c r="B59" s="186"/>
      <c r="C59" s="5" t="s">
        <v>176</v>
      </c>
      <c r="D59" s="12" t="s">
        <v>11</v>
      </c>
      <c r="E59" s="23"/>
      <c r="F59" s="173"/>
      <c r="G59" s="163"/>
      <c r="H59" s="16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5" ht="15" customHeight="1" x14ac:dyDescent="0.15">
      <c r="A60" s="184"/>
      <c r="B60" s="186"/>
      <c r="C60" s="5" t="s">
        <v>177</v>
      </c>
      <c r="D60" s="12" t="s">
        <v>12</v>
      </c>
      <c r="E60" s="23"/>
      <c r="F60" s="173"/>
      <c r="G60" s="163"/>
      <c r="H60" s="16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5" ht="15" customHeight="1" x14ac:dyDescent="0.15">
      <c r="A61" s="184"/>
      <c r="B61" s="186"/>
      <c r="C61" s="5" t="s">
        <v>178</v>
      </c>
      <c r="D61" s="12" t="s">
        <v>13</v>
      </c>
      <c r="E61" s="23"/>
      <c r="F61" s="173"/>
      <c r="G61" s="163"/>
      <c r="H61" s="16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5" ht="15" customHeight="1" x14ac:dyDescent="0.15">
      <c r="A62" s="184"/>
      <c r="B62" s="186"/>
      <c r="C62" s="5" t="s">
        <v>179</v>
      </c>
      <c r="D62" s="12" t="s">
        <v>14</v>
      </c>
      <c r="E62" s="23"/>
      <c r="F62" s="173"/>
      <c r="G62" s="163"/>
      <c r="H62" s="16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5" ht="15" customHeight="1" x14ac:dyDescent="0.15">
      <c r="A63" s="184"/>
      <c r="B63" s="186"/>
      <c r="C63" s="6" t="s">
        <v>180</v>
      </c>
      <c r="D63" s="14" t="s">
        <v>181</v>
      </c>
      <c r="E63" s="25"/>
      <c r="F63" s="219"/>
      <c r="G63" s="164"/>
      <c r="H63" s="164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5" ht="13.5" x14ac:dyDescent="0.15">
      <c r="A64" s="185"/>
      <c r="B64" s="187"/>
      <c r="C64" s="6"/>
      <c r="D64" s="14"/>
      <c r="E64" s="26" t="s">
        <v>32</v>
      </c>
      <c r="F64" s="99">
        <v>75</v>
      </c>
      <c r="G64" s="51">
        <f>SUM(G57)</f>
        <v>148</v>
      </c>
      <c r="H64" s="51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3.5" x14ac:dyDescent="0.15">
      <c r="A65" s="105"/>
      <c r="B65" s="106"/>
      <c r="C65" s="30"/>
      <c r="D65" s="31"/>
      <c r="E65" s="32"/>
      <c r="F65" s="99"/>
      <c r="G65" s="51"/>
      <c r="H65" s="51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3.5" x14ac:dyDescent="0.15">
      <c r="A66" s="33"/>
      <c r="B66" s="34"/>
      <c r="C66" s="35"/>
      <c r="D66" s="36"/>
      <c r="E66" s="37" t="s">
        <v>34</v>
      </c>
      <c r="F66" s="101">
        <v>748</v>
      </c>
      <c r="G66" s="91">
        <f>SUM(G64,G56,G49,G36,G22,G12)</f>
        <v>1682</v>
      </c>
      <c r="H66" s="91"/>
    </row>
    <row r="67" spans="1:22" x14ac:dyDescent="0.15">
      <c r="C67" s="2"/>
    </row>
  </sheetData>
  <mergeCells count="24">
    <mergeCell ref="F57:F63"/>
    <mergeCell ref="G57:G63"/>
    <mergeCell ref="G42:G43"/>
    <mergeCell ref="H42:H43"/>
    <mergeCell ref="A23:B23"/>
    <mergeCell ref="A24:B36"/>
    <mergeCell ref="A37:B37"/>
    <mergeCell ref="H57:H63"/>
    <mergeCell ref="A58:A64"/>
    <mergeCell ref="B58:B64"/>
    <mergeCell ref="A38:B49"/>
    <mergeCell ref="A50:B50"/>
    <mergeCell ref="A51:B56"/>
    <mergeCell ref="A57:B57"/>
    <mergeCell ref="A13:B13"/>
    <mergeCell ref="A14:A22"/>
    <mergeCell ref="B14:B22"/>
    <mergeCell ref="A1:H1"/>
    <mergeCell ref="A3:B3"/>
    <mergeCell ref="A4:B4"/>
    <mergeCell ref="F4:F11"/>
    <mergeCell ref="G4:G11"/>
    <mergeCell ref="H4:H11"/>
    <mergeCell ref="A5:B12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66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:F11"/>
    </sheetView>
  </sheetViews>
  <sheetFormatPr defaultRowHeight="12" outlineLevelCol="1" x14ac:dyDescent="0.15"/>
  <cols>
    <col min="1" max="2" width="3" style="1" customWidth="1"/>
    <col min="3" max="3" width="8.6640625" style="1" bestFit="1" customWidth="1"/>
    <col min="4" max="4" width="60.83203125" style="1" bestFit="1" customWidth="1"/>
    <col min="5" max="5" width="7.33203125" style="2" bestFit="1" customWidth="1"/>
    <col min="6" max="8" width="15.33203125" style="1" customWidth="1"/>
    <col min="9" max="10" width="9.33203125" style="1" hidden="1" customWidth="1" outlineLevel="1"/>
    <col min="11" max="22" width="9.33203125" hidden="1" customWidth="1" outlineLevel="1"/>
    <col min="23" max="26" width="9.33203125" style="1" hidden="1" customWidth="1" outlineLevel="1"/>
    <col min="27" max="27" width="33.6640625" style="53" bestFit="1" customWidth="1" collapsed="1"/>
    <col min="28" max="16384" width="9.33203125" style="1"/>
  </cols>
  <sheetData>
    <row r="1" spans="1:27" ht="17.25" x14ac:dyDescent="0.15">
      <c r="A1" s="211" t="s">
        <v>211</v>
      </c>
      <c r="B1" s="211"/>
      <c r="C1" s="211"/>
      <c r="D1" s="211"/>
      <c r="E1" s="211"/>
      <c r="F1" s="211"/>
      <c r="G1" s="211"/>
      <c r="H1" s="211"/>
    </row>
    <row r="2" spans="1:27" ht="6.75" customHeight="1" x14ac:dyDescent="0.15"/>
    <row r="3" spans="1:27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36</v>
      </c>
      <c r="G3" s="39" t="s">
        <v>37</v>
      </c>
      <c r="H3" s="52" t="s">
        <v>81</v>
      </c>
      <c r="AA3" s="54"/>
    </row>
    <row r="4" spans="1:27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29</v>
      </c>
      <c r="G4" s="162">
        <f>SUM(I4:V4)</f>
        <v>61</v>
      </c>
      <c r="H4" s="162">
        <f>G4/F4</f>
        <v>2.103448275862069</v>
      </c>
      <c r="I4" s="53">
        <v>12</v>
      </c>
      <c r="J4" s="53">
        <v>10</v>
      </c>
      <c r="K4" s="53">
        <v>7</v>
      </c>
      <c r="L4" s="53">
        <v>6</v>
      </c>
      <c r="M4" s="53">
        <v>9</v>
      </c>
      <c r="N4" s="53">
        <v>2</v>
      </c>
      <c r="O4" s="53">
        <v>8</v>
      </c>
      <c r="P4" s="53">
        <v>7</v>
      </c>
      <c r="Q4" s="53"/>
      <c r="R4" s="53"/>
      <c r="S4" s="53"/>
      <c r="T4" s="53"/>
      <c r="U4" s="53"/>
      <c r="V4" s="53"/>
    </row>
    <row r="5" spans="1:27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224"/>
      <c r="H5" s="22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7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224"/>
      <c r="H6" s="224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7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224"/>
      <c r="H7" s="224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7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224"/>
      <c r="H8" s="224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7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224"/>
      <c r="H9" s="224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7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224"/>
      <c r="H10" s="22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7" ht="15" customHeight="1" x14ac:dyDescent="0.15">
      <c r="A11" s="168"/>
      <c r="B11" s="169"/>
      <c r="C11" s="6" t="s">
        <v>106</v>
      </c>
      <c r="D11" s="14" t="s">
        <v>107</v>
      </c>
      <c r="E11" s="15"/>
      <c r="F11" s="200"/>
      <c r="G11" s="225"/>
      <c r="H11" s="225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7" ht="15" customHeight="1" x14ac:dyDescent="0.15">
      <c r="A12" s="170"/>
      <c r="B12" s="171"/>
      <c r="C12" s="6"/>
      <c r="D12" s="14"/>
      <c r="E12" s="16" t="s">
        <v>32</v>
      </c>
      <c r="F12" s="92">
        <f>SUM(F4)</f>
        <v>29</v>
      </c>
      <c r="G12" s="66">
        <f>SUM(G4)</f>
        <v>61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7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32</v>
      </c>
      <c r="G13" s="45">
        <f t="shared" ref="G13:G21" si="0">SUM(I13:V13)</f>
        <v>116</v>
      </c>
      <c r="H13" s="45">
        <f t="shared" ref="H13:H57" si="1">G13/F13</f>
        <v>3.625</v>
      </c>
      <c r="I13" s="53">
        <v>13</v>
      </c>
      <c r="J13" s="53">
        <v>9</v>
      </c>
      <c r="K13" s="53">
        <v>10</v>
      </c>
      <c r="L13" s="53">
        <v>20</v>
      </c>
      <c r="M13" s="53">
        <v>17</v>
      </c>
      <c r="N13" s="53">
        <v>17</v>
      </c>
      <c r="O13" s="53">
        <v>9</v>
      </c>
      <c r="P13" s="53">
        <v>21</v>
      </c>
      <c r="Q13" s="53"/>
      <c r="R13" s="53"/>
      <c r="S13" s="53"/>
      <c r="T13" s="53"/>
      <c r="U13" s="53"/>
      <c r="V13" s="53"/>
    </row>
    <row r="14" spans="1:27" ht="15" customHeight="1" x14ac:dyDescent="0.15">
      <c r="A14" s="184" t="s">
        <v>17</v>
      </c>
      <c r="B14" s="186" t="s">
        <v>18</v>
      </c>
      <c r="C14" s="5" t="s">
        <v>110</v>
      </c>
      <c r="D14" s="12" t="s">
        <v>111</v>
      </c>
      <c r="E14" s="13"/>
      <c r="F14" s="94">
        <v>7</v>
      </c>
      <c r="G14" s="46">
        <f t="shared" si="0"/>
        <v>13</v>
      </c>
      <c r="H14" s="46">
        <f t="shared" si="1"/>
        <v>1.8571428571428572</v>
      </c>
      <c r="I14" s="53">
        <v>13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7" ht="15" customHeight="1" x14ac:dyDescent="0.15">
      <c r="A15" s="184"/>
      <c r="B15" s="186"/>
      <c r="C15" s="5" t="s">
        <v>112</v>
      </c>
      <c r="D15" s="12" t="s">
        <v>113</v>
      </c>
      <c r="E15" s="13"/>
      <c r="F15" s="94">
        <v>28</v>
      </c>
      <c r="G15" s="46">
        <f t="shared" si="0"/>
        <v>88</v>
      </c>
      <c r="H15" s="46">
        <f t="shared" si="1"/>
        <v>3.1428571428571428</v>
      </c>
      <c r="I15" s="53">
        <v>11</v>
      </c>
      <c r="J15" s="53">
        <v>18</v>
      </c>
      <c r="K15" s="53">
        <v>13</v>
      </c>
      <c r="L15" s="53">
        <v>14</v>
      </c>
      <c r="M15" s="53">
        <v>11</v>
      </c>
      <c r="N15" s="53">
        <v>21</v>
      </c>
      <c r="O15" s="53"/>
      <c r="P15" s="53"/>
      <c r="Q15" s="53"/>
      <c r="R15" s="53"/>
      <c r="S15" s="53"/>
      <c r="T15" s="53"/>
      <c r="U15" s="53"/>
      <c r="V15" s="53"/>
    </row>
    <row r="16" spans="1:27" ht="15" customHeight="1" x14ac:dyDescent="0.15">
      <c r="A16" s="184"/>
      <c r="B16" s="186"/>
      <c r="C16" s="17" t="s">
        <v>114</v>
      </c>
      <c r="D16" s="18" t="s">
        <v>115</v>
      </c>
      <c r="E16" s="13"/>
      <c r="F16" s="94">
        <v>3</v>
      </c>
      <c r="G16" s="46">
        <f t="shared" si="0"/>
        <v>6</v>
      </c>
      <c r="H16" s="46">
        <f t="shared" si="1"/>
        <v>2</v>
      </c>
      <c r="I16" s="53">
        <v>6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4" ht="15" customHeight="1" x14ac:dyDescent="0.15">
      <c r="A17" s="184"/>
      <c r="B17" s="186"/>
      <c r="C17" s="5" t="s">
        <v>116</v>
      </c>
      <c r="D17" s="12" t="s">
        <v>117</v>
      </c>
      <c r="E17" s="13"/>
      <c r="F17" s="94">
        <v>9</v>
      </c>
      <c r="G17" s="104">
        <f t="shared" si="0"/>
        <v>29</v>
      </c>
      <c r="H17" s="104">
        <f>G17/SUM(F17:F18)</f>
        <v>1.9333333333333333</v>
      </c>
      <c r="I17" s="53">
        <v>16</v>
      </c>
      <c r="J17" s="53">
        <v>13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4" ht="15" customHeight="1" x14ac:dyDescent="0.15">
      <c r="A18" s="184"/>
      <c r="B18" s="186"/>
      <c r="C18" s="5" t="s">
        <v>118</v>
      </c>
      <c r="D18" s="12" t="s">
        <v>119</v>
      </c>
      <c r="E18" s="13"/>
      <c r="F18" s="94">
        <v>6</v>
      </c>
      <c r="G18" s="46">
        <f t="shared" si="0"/>
        <v>16</v>
      </c>
      <c r="H18" s="46">
        <f>G18/F18</f>
        <v>2.6666666666666665</v>
      </c>
      <c r="I18" s="53">
        <v>16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4" ht="15" customHeight="1" x14ac:dyDescent="0.15">
      <c r="A19" s="184"/>
      <c r="B19" s="186"/>
      <c r="C19" s="5" t="s">
        <v>120</v>
      </c>
      <c r="D19" s="12" t="s">
        <v>121</v>
      </c>
      <c r="E19" s="13"/>
      <c r="F19" s="94">
        <v>14</v>
      </c>
      <c r="G19" s="46">
        <f t="shared" si="0"/>
        <v>43</v>
      </c>
      <c r="H19" s="46">
        <f>G19/F19</f>
        <v>3.0714285714285716</v>
      </c>
      <c r="I19" s="53">
        <v>20</v>
      </c>
      <c r="J19" s="53">
        <v>23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4" ht="15" customHeight="1" x14ac:dyDescent="0.15">
      <c r="A20" s="184"/>
      <c r="B20" s="186"/>
      <c r="C20" s="5" t="s">
        <v>122</v>
      </c>
      <c r="D20" s="12" t="s">
        <v>123</v>
      </c>
      <c r="E20" s="13"/>
      <c r="F20" s="94">
        <v>0</v>
      </c>
      <c r="G20" s="46">
        <f t="shared" si="0"/>
        <v>0</v>
      </c>
      <c r="H20" s="70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4" ht="15" customHeight="1" x14ac:dyDescent="0.15">
      <c r="A21" s="184"/>
      <c r="B21" s="186"/>
      <c r="C21" s="5" t="s">
        <v>124</v>
      </c>
      <c r="D21" s="12" t="s">
        <v>125</v>
      </c>
      <c r="E21" s="13"/>
      <c r="F21" s="95">
        <v>6</v>
      </c>
      <c r="G21" s="48">
        <f t="shared" si="0"/>
        <v>18</v>
      </c>
      <c r="H21" s="48">
        <f>G21/(F21+4)</f>
        <v>1.8</v>
      </c>
      <c r="I21" s="53">
        <v>18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4" ht="15" customHeight="1" x14ac:dyDescent="0.15">
      <c r="A22" s="185"/>
      <c r="B22" s="187"/>
      <c r="C22" s="6"/>
      <c r="D22" s="14"/>
      <c r="E22" s="16" t="s">
        <v>32</v>
      </c>
      <c r="F22" s="92">
        <f>SUM(F13:F21)</f>
        <v>105</v>
      </c>
      <c r="G22" s="66">
        <f>SUM(G13:G21)</f>
        <v>329</v>
      </c>
      <c r="H22" s="6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4" ht="15" customHeight="1" x14ac:dyDescent="0.15">
      <c r="A23" s="157" t="s">
        <v>4</v>
      </c>
      <c r="B23" s="158"/>
      <c r="C23" s="4" t="s">
        <v>126</v>
      </c>
      <c r="D23" s="10" t="s">
        <v>127</v>
      </c>
      <c r="E23" s="11"/>
      <c r="F23" s="93">
        <v>36</v>
      </c>
      <c r="G23" s="45">
        <f t="shared" ref="G23:G29" si="2">SUM(I23:V23)</f>
        <v>92</v>
      </c>
      <c r="H23" s="45">
        <f t="shared" si="1"/>
        <v>2.5555555555555554</v>
      </c>
      <c r="I23" s="53">
        <v>7</v>
      </c>
      <c r="J23" s="53">
        <v>13</v>
      </c>
      <c r="K23" s="53">
        <v>11</v>
      </c>
      <c r="L23" s="53">
        <v>9</v>
      </c>
      <c r="M23" s="53">
        <v>10</v>
      </c>
      <c r="N23" s="53">
        <v>16</v>
      </c>
      <c r="O23" s="53">
        <v>8</v>
      </c>
      <c r="P23" s="53">
        <v>8</v>
      </c>
      <c r="Q23" s="53">
        <v>10</v>
      </c>
      <c r="V23" s="53"/>
    </row>
    <row r="24" spans="1:24" ht="15" customHeight="1" x14ac:dyDescent="0.15">
      <c r="A24" s="168" t="s">
        <v>19</v>
      </c>
      <c r="B24" s="169"/>
      <c r="C24" s="5" t="s">
        <v>128</v>
      </c>
      <c r="D24" s="12" t="s">
        <v>129</v>
      </c>
      <c r="E24" s="13"/>
      <c r="F24" s="94">
        <v>22</v>
      </c>
      <c r="G24" s="46">
        <f t="shared" si="2"/>
        <v>62</v>
      </c>
      <c r="H24" s="46">
        <f t="shared" si="1"/>
        <v>2.8181818181818183</v>
      </c>
      <c r="I24" s="53">
        <v>10</v>
      </c>
      <c r="J24" s="53">
        <v>7</v>
      </c>
      <c r="K24" s="53">
        <v>16</v>
      </c>
      <c r="L24" s="53">
        <v>15</v>
      </c>
      <c r="M24" s="53">
        <v>14</v>
      </c>
      <c r="N24" s="53"/>
      <c r="O24" s="53"/>
      <c r="P24" s="53"/>
      <c r="Q24" s="53"/>
      <c r="R24" s="53"/>
      <c r="S24" s="53"/>
      <c r="T24" s="53"/>
      <c r="U24" s="53"/>
      <c r="V24" s="53"/>
    </row>
    <row r="25" spans="1:24" ht="15" customHeight="1" x14ac:dyDescent="0.15">
      <c r="A25" s="168"/>
      <c r="B25" s="169"/>
      <c r="C25" s="5" t="s">
        <v>130</v>
      </c>
      <c r="D25" s="12" t="s">
        <v>131</v>
      </c>
      <c r="E25" s="13"/>
      <c r="F25" s="94">
        <v>2</v>
      </c>
      <c r="G25" s="46">
        <f t="shared" si="2"/>
        <v>6</v>
      </c>
      <c r="H25" s="46">
        <f t="shared" si="1"/>
        <v>3</v>
      </c>
      <c r="I25" s="53">
        <v>6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4" ht="15" customHeight="1" x14ac:dyDescent="0.15">
      <c r="A26" s="168"/>
      <c r="B26" s="169"/>
      <c r="C26" s="5" t="s">
        <v>132</v>
      </c>
      <c r="D26" s="12" t="s">
        <v>133</v>
      </c>
      <c r="E26" s="13"/>
      <c r="F26" s="94">
        <v>23</v>
      </c>
      <c r="G26" s="46">
        <f t="shared" si="2"/>
        <v>50</v>
      </c>
      <c r="H26" s="46">
        <f t="shared" si="1"/>
        <v>2.1739130434782608</v>
      </c>
      <c r="I26" s="53">
        <v>8</v>
      </c>
      <c r="J26" s="53">
        <v>11</v>
      </c>
      <c r="K26" s="53">
        <v>11</v>
      </c>
      <c r="L26" s="53">
        <v>12</v>
      </c>
      <c r="M26" s="53">
        <v>8</v>
      </c>
      <c r="N26" s="53"/>
      <c r="O26" s="53"/>
      <c r="P26" s="53"/>
      <c r="Q26" s="53"/>
      <c r="R26" s="53"/>
      <c r="S26" s="53"/>
      <c r="T26" s="53"/>
      <c r="U26" s="53"/>
      <c r="V26" s="53"/>
    </row>
    <row r="27" spans="1:24" ht="15" customHeight="1" x14ac:dyDescent="0.15">
      <c r="A27" s="168"/>
      <c r="B27" s="169"/>
      <c r="C27" s="5" t="s">
        <v>134</v>
      </c>
      <c r="D27" s="12" t="s">
        <v>135</v>
      </c>
      <c r="E27" s="13"/>
      <c r="F27" s="94">
        <v>4</v>
      </c>
      <c r="G27" s="46">
        <f t="shared" si="2"/>
        <v>14</v>
      </c>
      <c r="H27" s="46">
        <f>G27/F27</f>
        <v>3.5</v>
      </c>
      <c r="I27" s="53">
        <v>14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4" ht="15" customHeight="1" x14ac:dyDescent="0.15">
      <c r="A28" s="168"/>
      <c r="B28" s="169"/>
      <c r="C28" s="19" t="s">
        <v>136</v>
      </c>
      <c r="D28" s="20" t="s">
        <v>5</v>
      </c>
      <c r="E28" s="21"/>
      <c r="F28" s="94">
        <v>10</v>
      </c>
      <c r="G28" s="46">
        <f t="shared" si="2"/>
        <v>22</v>
      </c>
      <c r="H28" s="46">
        <f>G28/F28</f>
        <v>2.2000000000000002</v>
      </c>
      <c r="I28" s="53">
        <v>12</v>
      </c>
      <c r="J28" s="53">
        <v>10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4" ht="15" customHeight="1" x14ac:dyDescent="0.15">
      <c r="A29" s="168"/>
      <c r="B29" s="169"/>
      <c r="C29" s="5" t="s">
        <v>137</v>
      </c>
      <c r="D29" s="12" t="s">
        <v>138</v>
      </c>
      <c r="E29" s="13"/>
      <c r="F29" s="94">
        <v>5</v>
      </c>
      <c r="G29" s="46">
        <f t="shared" si="2"/>
        <v>9</v>
      </c>
      <c r="H29" s="46">
        <f>G29/F29</f>
        <v>1.8</v>
      </c>
      <c r="I29" s="53">
        <v>2</v>
      </c>
      <c r="J29" s="53">
        <v>7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4" ht="15" customHeight="1" x14ac:dyDescent="0.15">
      <c r="A30" s="168"/>
      <c r="B30" s="169"/>
      <c r="C30" s="5" t="s">
        <v>139</v>
      </c>
      <c r="D30" s="12" t="s">
        <v>140</v>
      </c>
      <c r="E30" s="13"/>
      <c r="F30" s="94">
        <v>85</v>
      </c>
      <c r="G30" s="46">
        <f t="shared" ref="G30:G35" si="3">SUM(I30:V30)</f>
        <v>236</v>
      </c>
      <c r="H30" s="46">
        <f t="shared" si="1"/>
        <v>2.776470588235294</v>
      </c>
      <c r="I30" s="53">
        <v>20</v>
      </c>
      <c r="J30" s="53">
        <v>16</v>
      </c>
      <c r="K30" s="53">
        <v>5</v>
      </c>
      <c r="L30" s="53">
        <v>21</v>
      </c>
      <c r="M30" s="53">
        <v>17</v>
      </c>
      <c r="N30" s="53">
        <v>21</v>
      </c>
      <c r="O30" s="53">
        <v>27</v>
      </c>
      <c r="P30" s="53">
        <v>20</v>
      </c>
      <c r="Q30" s="53">
        <v>17</v>
      </c>
      <c r="R30" s="53">
        <v>21</v>
      </c>
      <c r="S30" s="53">
        <v>18</v>
      </c>
      <c r="T30" s="53">
        <v>14</v>
      </c>
      <c r="U30" s="53">
        <v>11</v>
      </c>
      <c r="V30" s="53">
        <v>8</v>
      </c>
      <c r="W30" s="1">
        <v>19</v>
      </c>
      <c r="X30" s="1">
        <v>14</v>
      </c>
    </row>
    <row r="31" spans="1:24" ht="15" customHeight="1" x14ac:dyDescent="0.15">
      <c r="A31" s="168"/>
      <c r="B31" s="169"/>
      <c r="C31" s="5" t="s">
        <v>141</v>
      </c>
      <c r="D31" s="12" t="s">
        <v>142</v>
      </c>
      <c r="E31" s="13"/>
      <c r="F31" s="94">
        <v>5</v>
      </c>
      <c r="G31" s="46">
        <f t="shared" si="3"/>
        <v>11</v>
      </c>
      <c r="H31" s="46">
        <f t="shared" si="1"/>
        <v>2.2000000000000002</v>
      </c>
      <c r="I31" s="53">
        <v>11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4" ht="15" customHeight="1" x14ac:dyDescent="0.15">
      <c r="A32" s="168"/>
      <c r="B32" s="169"/>
      <c r="C32" s="5" t="s">
        <v>143</v>
      </c>
      <c r="D32" s="12" t="s">
        <v>144</v>
      </c>
      <c r="E32" s="13"/>
      <c r="F32" s="94">
        <v>7</v>
      </c>
      <c r="G32" s="46">
        <f t="shared" si="3"/>
        <v>23</v>
      </c>
      <c r="H32" s="46">
        <f t="shared" si="1"/>
        <v>3.2857142857142856</v>
      </c>
      <c r="I32" s="53">
        <v>23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6" ht="15" customHeight="1" x14ac:dyDescent="0.15">
      <c r="A33" s="168"/>
      <c r="B33" s="169"/>
      <c r="C33" s="5" t="s">
        <v>145</v>
      </c>
      <c r="D33" s="12" t="s">
        <v>146</v>
      </c>
      <c r="E33" s="13"/>
      <c r="F33" s="94">
        <v>2</v>
      </c>
      <c r="G33" s="46">
        <f t="shared" si="3"/>
        <v>7</v>
      </c>
      <c r="H33" s="46">
        <f t="shared" si="1"/>
        <v>3.5</v>
      </c>
      <c r="I33" s="53">
        <v>7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6" ht="15" customHeight="1" x14ac:dyDescent="0.15">
      <c r="A34" s="168"/>
      <c r="B34" s="169"/>
      <c r="C34" s="5" t="s">
        <v>147</v>
      </c>
      <c r="D34" s="12" t="s">
        <v>148</v>
      </c>
      <c r="E34" s="13"/>
      <c r="F34" s="94">
        <v>76</v>
      </c>
      <c r="G34" s="46">
        <f t="shared" si="3"/>
        <v>136</v>
      </c>
      <c r="H34" s="46">
        <f t="shared" si="1"/>
        <v>1.7894736842105263</v>
      </c>
      <c r="I34" s="53">
        <v>3</v>
      </c>
      <c r="J34" s="53">
        <v>6</v>
      </c>
      <c r="K34" s="53">
        <v>10</v>
      </c>
      <c r="L34" s="53">
        <v>8</v>
      </c>
      <c r="M34" s="53">
        <v>13</v>
      </c>
      <c r="N34" s="53">
        <v>17</v>
      </c>
      <c r="O34" s="53">
        <v>8</v>
      </c>
      <c r="P34" s="53">
        <v>8</v>
      </c>
      <c r="Q34" s="53">
        <v>7</v>
      </c>
      <c r="R34" s="53">
        <v>13</v>
      </c>
      <c r="S34" s="53">
        <v>11</v>
      </c>
      <c r="T34" s="53">
        <v>12</v>
      </c>
      <c r="U34" s="53">
        <v>9</v>
      </c>
      <c r="V34" s="53">
        <v>11</v>
      </c>
      <c r="W34" s="1">
        <v>14</v>
      </c>
      <c r="X34" s="1">
        <v>13</v>
      </c>
      <c r="Y34" s="53">
        <v>11</v>
      </c>
      <c r="Z34" s="1">
        <v>14</v>
      </c>
    </row>
    <row r="35" spans="1:26" ht="15" customHeight="1" x14ac:dyDescent="0.15">
      <c r="A35" s="168"/>
      <c r="B35" s="169"/>
      <c r="C35" s="6" t="s">
        <v>149</v>
      </c>
      <c r="D35" s="14" t="s">
        <v>150</v>
      </c>
      <c r="E35" s="15"/>
      <c r="F35" s="96">
        <v>17</v>
      </c>
      <c r="G35" s="48">
        <f t="shared" si="3"/>
        <v>30</v>
      </c>
      <c r="H35" s="48">
        <f t="shared" si="1"/>
        <v>1.7647058823529411</v>
      </c>
      <c r="I35" s="53">
        <v>15</v>
      </c>
      <c r="J35" s="53">
        <v>7</v>
      </c>
      <c r="K35" s="53">
        <v>8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6" ht="15" customHeight="1" x14ac:dyDescent="0.15">
      <c r="A36" s="170"/>
      <c r="B36" s="171"/>
      <c r="C36" s="6"/>
      <c r="D36" s="14"/>
      <c r="E36" s="16" t="s">
        <v>32</v>
      </c>
      <c r="F36" s="92">
        <f>SUM(F23:F35)</f>
        <v>294</v>
      </c>
      <c r="G36" s="66">
        <f>SUM(G23:G35)</f>
        <v>698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6" ht="15" customHeight="1" x14ac:dyDescent="0.15">
      <c r="A37" s="157" t="s">
        <v>6</v>
      </c>
      <c r="B37" s="158"/>
      <c r="C37" s="4" t="s">
        <v>151</v>
      </c>
      <c r="D37" s="10" t="s">
        <v>152</v>
      </c>
      <c r="E37" s="22"/>
      <c r="F37" s="97">
        <v>13</v>
      </c>
      <c r="G37" s="51">
        <f t="shared" ref="G37:G48" si="4">SUM(I37:V37)</f>
        <v>47</v>
      </c>
      <c r="H37" s="46">
        <f t="shared" si="1"/>
        <v>3.6153846153846154</v>
      </c>
      <c r="I37" s="53">
        <v>20</v>
      </c>
      <c r="J37" s="53">
        <v>14</v>
      </c>
      <c r="K37" s="53">
        <v>13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6" ht="15" customHeight="1" x14ac:dyDescent="0.15">
      <c r="A38" s="168" t="s">
        <v>20</v>
      </c>
      <c r="B38" s="169"/>
      <c r="C38" s="5" t="s">
        <v>153</v>
      </c>
      <c r="D38" s="12" t="s">
        <v>154</v>
      </c>
      <c r="E38" s="23"/>
      <c r="F38" s="98">
        <v>19</v>
      </c>
      <c r="G38" s="46">
        <f t="shared" si="4"/>
        <v>58</v>
      </c>
      <c r="H38" s="46">
        <f t="shared" si="1"/>
        <v>3.0526315789473686</v>
      </c>
      <c r="I38" s="53">
        <v>20</v>
      </c>
      <c r="J38" s="53">
        <v>13</v>
      </c>
      <c r="K38" s="53">
        <v>15</v>
      </c>
      <c r="L38" s="53">
        <v>10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6" ht="15" customHeight="1" x14ac:dyDescent="0.15">
      <c r="A39" s="168"/>
      <c r="B39" s="169"/>
      <c r="C39" s="5" t="s">
        <v>155</v>
      </c>
      <c r="D39" s="12" t="s">
        <v>156</v>
      </c>
      <c r="E39" s="23"/>
      <c r="F39" s="94">
        <v>43</v>
      </c>
      <c r="G39" s="46">
        <f t="shared" si="4"/>
        <v>86</v>
      </c>
      <c r="H39" s="46">
        <f t="shared" si="1"/>
        <v>2</v>
      </c>
      <c r="I39" s="53">
        <v>26</v>
      </c>
      <c r="J39" s="53">
        <v>12</v>
      </c>
      <c r="K39" s="53">
        <v>19</v>
      </c>
      <c r="L39" s="53">
        <v>9</v>
      </c>
      <c r="M39" s="53">
        <v>9</v>
      </c>
      <c r="N39" s="53">
        <v>11</v>
      </c>
      <c r="O39" s="53"/>
      <c r="P39" s="53"/>
      <c r="Q39" s="53"/>
      <c r="R39" s="53"/>
      <c r="S39" s="53"/>
      <c r="T39" s="53"/>
      <c r="U39" s="53"/>
      <c r="V39" s="53"/>
    </row>
    <row r="40" spans="1:26" ht="15" customHeight="1" x14ac:dyDescent="0.15">
      <c r="A40" s="168"/>
      <c r="B40" s="169"/>
      <c r="C40" s="5" t="s">
        <v>157</v>
      </c>
      <c r="D40" s="12" t="s">
        <v>158</v>
      </c>
      <c r="E40" s="23"/>
      <c r="F40" s="94">
        <v>1</v>
      </c>
      <c r="G40" s="46">
        <f t="shared" si="4"/>
        <v>0</v>
      </c>
      <c r="H40" s="46">
        <f t="shared" si="1"/>
        <v>0</v>
      </c>
      <c r="I40" s="53">
        <v>0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6" ht="15" customHeight="1" x14ac:dyDescent="0.15">
      <c r="A41" s="168"/>
      <c r="B41" s="169"/>
      <c r="C41" s="5" t="s">
        <v>159</v>
      </c>
      <c r="D41" s="12" t="s">
        <v>160</v>
      </c>
      <c r="E41" s="23"/>
      <c r="F41" s="94">
        <v>12</v>
      </c>
      <c r="G41" s="46">
        <f t="shared" si="4"/>
        <v>29</v>
      </c>
      <c r="H41" s="46">
        <f t="shared" si="1"/>
        <v>2.4166666666666665</v>
      </c>
      <c r="I41" s="53">
        <v>11</v>
      </c>
      <c r="J41" s="53">
        <v>9</v>
      </c>
      <c r="K41" s="53">
        <v>9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6" ht="15" customHeight="1" x14ac:dyDescent="0.15">
      <c r="A42" s="168"/>
      <c r="B42" s="169"/>
      <c r="C42" s="17" t="s">
        <v>161</v>
      </c>
      <c r="D42" s="18" t="s">
        <v>162</v>
      </c>
      <c r="E42" s="24"/>
      <c r="F42" s="98">
        <v>2</v>
      </c>
      <c r="G42" s="217">
        <f>SUM(I42:V42)</f>
        <v>23</v>
      </c>
      <c r="H42" s="217">
        <f>G42/SUM(F42:F43)</f>
        <v>2.875</v>
      </c>
      <c r="I42" s="53">
        <v>8</v>
      </c>
      <c r="J42" s="53">
        <v>15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6" ht="15" customHeight="1" x14ac:dyDescent="0.15">
      <c r="A43" s="168"/>
      <c r="B43" s="169"/>
      <c r="C43" s="5" t="s">
        <v>163</v>
      </c>
      <c r="D43" s="12" t="s">
        <v>164</v>
      </c>
      <c r="E43" s="23"/>
      <c r="F43" s="94">
        <v>6</v>
      </c>
      <c r="G43" s="218"/>
      <c r="H43" s="218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6" ht="15" customHeight="1" x14ac:dyDescent="0.15">
      <c r="A44" s="168"/>
      <c r="B44" s="169"/>
      <c r="C44" s="5" t="s">
        <v>165</v>
      </c>
      <c r="D44" s="12" t="s">
        <v>166</v>
      </c>
      <c r="E44" s="23"/>
      <c r="F44" s="94">
        <v>15</v>
      </c>
      <c r="G44" s="46">
        <f t="shared" si="4"/>
        <v>48</v>
      </c>
      <c r="H44" s="46">
        <f t="shared" si="1"/>
        <v>3.2</v>
      </c>
      <c r="I44" s="53">
        <v>24</v>
      </c>
      <c r="J44" s="53">
        <v>7</v>
      </c>
      <c r="K44" s="53">
        <v>17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6" ht="15" customHeight="1" x14ac:dyDescent="0.15">
      <c r="A45" s="168"/>
      <c r="B45" s="169"/>
      <c r="C45" s="5" t="s">
        <v>167</v>
      </c>
      <c r="D45" s="12" t="s">
        <v>168</v>
      </c>
      <c r="E45" s="23"/>
      <c r="F45" s="94">
        <v>60</v>
      </c>
      <c r="G45" s="46">
        <f t="shared" si="4"/>
        <v>177</v>
      </c>
      <c r="H45" s="46">
        <f t="shared" si="1"/>
        <v>2.95</v>
      </c>
      <c r="I45" s="53">
        <v>16</v>
      </c>
      <c r="J45" s="53">
        <v>14</v>
      </c>
      <c r="K45" s="53">
        <v>14</v>
      </c>
      <c r="L45" s="53">
        <v>14</v>
      </c>
      <c r="M45" s="53">
        <v>18</v>
      </c>
      <c r="N45" s="53">
        <v>20</v>
      </c>
      <c r="O45" s="53">
        <v>15</v>
      </c>
      <c r="P45" s="53">
        <v>10</v>
      </c>
      <c r="Q45" s="53">
        <v>11</v>
      </c>
      <c r="R45" s="53">
        <v>14</v>
      </c>
      <c r="S45" s="53">
        <v>15</v>
      </c>
      <c r="T45" s="53">
        <v>7</v>
      </c>
      <c r="U45" s="53">
        <v>9</v>
      </c>
      <c r="V45" s="53"/>
    </row>
    <row r="46" spans="1:26" ht="15" customHeight="1" x14ac:dyDescent="0.15">
      <c r="A46" s="168"/>
      <c r="B46" s="169"/>
      <c r="C46" s="5" t="s">
        <v>169</v>
      </c>
      <c r="D46" s="12" t="s">
        <v>170</v>
      </c>
      <c r="E46" s="23"/>
      <c r="F46" s="94">
        <v>33</v>
      </c>
      <c r="G46" s="46">
        <f t="shared" si="4"/>
        <v>79</v>
      </c>
      <c r="H46" s="46">
        <f t="shared" si="1"/>
        <v>2.393939393939394</v>
      </c>
      <c r="I46" s="53">
        <v>19</v>
      </c>
      <c r="J46" s="53">
        <v>9</v>
      </c>
      <c r="K46" s="53">
        <v>8</v>
      </c>
      <c r="L46" s="53">
        <v>10</v>
      </c>
      <c r="M46" s="53">
        <v>9</v>
      </c>
      <c r="N46" s="53">
        <v>15</v>
      </c>
      <c r="O46" s="53">
        <v>9</v>
      </c>
      <c r="P46" s="53"/>
      <c r="Q46" s="53"/>
      <c r="R46" s="53"/>
      <c r="S46" s="53"/>
      <c r="T46" s="53"/>
      <c r="U46" s="53"/>
      <c r="V46" s="53"/>
    </row>
    <row r="47" spans="1:26" ht="15" customHeight="1" x14ac:dyDescent="0.15">
      <c r="A47" s="168"/>
      <c r="B47" s="169"/>
      <c r="C47" s="17" t="s">
        <v>171</v>
      </c>
      <c r="D47" s="18" t="s">
        <v>172</v>
      </c>
      <c r="E47" s="23"/>
      <c r="F47" s="94">
        <v>28</v>
      </c>
      <c r="G47" s="46">
        <f t="shared" si="4"/>
        <v>53</v>
      </c>
      <c r="H47" s="46">
        <f t="shared" si="1"/>
        <v>1.8928571428571428</v>
      </c>
      <c r="I47" s="53">
        <v>6</v>
      </c>
      <c r="J47" s="53">
        <v>10</v>
      </c>
      <c r="K47" s="53">
        <v>11</v>
      </c>
      <c r="L47" s="53">
        <v>12</v>
      </c>
      <c r="M47" s="53">
        <v>14</v>
      </c>
      <c r="N47" s="53"/>
      <c r="O47" s="53"/>
      <c r="P47" s="53"/>
      <c r="Q47" s="53"/>
      <c r="R47" s="53"/>
      <c r="S47" s="53"/>
      <c r="T47" s="53"/>
      <c r="U47" s="53"/>
      <c r="V47" s="53"/>
    </row>
    <row r="48" spans="1:26" ht="15" customHeight="1" x14ac:dyDescent="0.15">
      <c r="A48" s="168"/>
      <c r="B48" s="169"/>
      <c r="C48" s="17" t="s">
        <v>173</v>
      </c>
      <c r="D48" s="18" t="s">
        <v>7</v>
      </c>
      <c r="E48" s="25"/>
      <c r="F48" s="96">
        <v>1</v>
      </c>
      <c r="G48" s="48">
        <f t="shared" si="4"/>
        <v>5</v>
      </c>
      <c r="H48" s="46">
        <f>G48/(F48+3)</f>
        <v>1.25</v>
      </c>
      <c r="I48" s="53">
        <v>5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7" ht="15" customHeight="1" x14ac:dyDescent="0.15">
      <c r="A49" s="170"/>
      <c r="B49" s="171"/>
      <c r="C49" s="6"/>
      <c r="D49" s="14"/>
      <c r="E49" s="26" t="s">
        <v>32</v>
      </c>
      <c r="F49" s="99">
        <f>SUM(F37:F48)</f>
        <v>233</v>
      </c>
      <c r="G49" s="51">
        <f>SUM(G37:G48)</f>
        <v>605</v>
      </c>
      <c r="H49" s="66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7" ht="15" customHeight="1" x14ac:dyDescent="0.15">
      <c r="A50" s="190" t="s">
        <v>71</v>
      </c>
      <c r="B50" s="191"/>
      <c r="C50" s="4" t="s">
        <v>198</v>
      </c>
      <c r="D50" s="10" t="s">
        <v>72</v>
      </c>
      <c r="E50" s="22"/>
      <c r="F50" s="97">
        <v>0</v>
      </c>
      <c r="G50" s="51">
        <f>SUM(I50:V50)</f>
        <v>0</v>
      </c>
      <c r="H50" s="10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7" ht="15" customHeight="1" x14ac:dyDescent="0.15">
      <c r="A51" s="168" t="s">
        <v>33</v>
      </c>
      <c r="B51" s="169"/>
      <c r="C51" s="5" t="s">
        <v>199</v>
      </c>
      <c r="D51" s="12" t="s">
        <v>74</v>
      </c>
      <c r="E51" s="23"/>
      <c r="F51" s="94">
        <v>32</v>
      </c>
      <c r="G51" s="46">
        <f>SUM(I51:V51)</f>
        <v>85</v>
      </c>
      <c r="H51" s="46">
        <f t="shared" si="1"/>
        <v>2.65625</v>
      </c>
      <c r="I51" s="53">
        <v>14</v>
      </c>
      <c r="J51" s="53">
        <v>16</v>
      </c>
      <c r="K51" s="53">
        <v>12</v>
      </c>
      <c r="L51" s="53">
        <v>9</v>
      </c>
      <c r="M51" s="53">
        <v>12</v>
      </c>
      <c r="N51" s="53">
        <v>11</v>
      </c>
      <c r="O51" s="53">
        <v>11</v>
      </c>
      <c r="P51" s="53"/>
      <c r="Q51" s="53"/>
      <c r="R51" s="53"/>
      <c r="S51" s="53"/>
      <c r="T51" s="53"/>
      <c r="U51" s="53"/>
      <c r="V51" s="53"/>
    </row>
    <row r="52" spans="1:27" ht="15" customHeight="1" x14ac:dyDescent="0.15">
      <c r="A52" s="168"/>
      <c r="B52" s="169"/>
      <c r="C52" s="7" t="s">
        <v>200</v>
      </c>
      <c r="D52" s="12" t="s">
        <v>75</v>
      </c>
      <c r="E52" s="27"/>
      <c r="F52" s="98">
        <v>8</v>
      </c>
      <c r="G52" s="46">
        <f>SUM(I52:V52)</f>
        <v>28</v>
      </c>
      <c r="H52" s="46">
        <f t="shared" si="1"/>
        <v>3.5</v>
      </c>
      <c r="I52" s="53">
        <v>16</v>
      </c>
      <c r="J52" s="53">
        <v>12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7" ht="15" customHeight="1" x14ac:dyDescent="0.15">
      <c r="A53" s="168"/>
      <c r="B53" s="169"/>
      <c r="C53" s="7" t="s">
        <v>201</v>
      </c>
      <c r="D53" s="12" t="s">
        <v>76</v>
      </c>
      <c r="E53" s="27"/>
      <c r="F53" s="98">
        <v>16</v>
      </c>
      <c r="G53" s="217">
        <f>SUM(I53:V53)</f>
        <v>52</v>
      </c>
      <c r="H53" s="217">
        <f>G53/SUM(F53:F54)</f>
        <v>2.736842105263158</v>
      </c>
      <c r="I53" s="53">
        <v>14</v>
      </c>
      <c r="J53" s="53">
        <v>16</v>
      </c>
      <c r="K53" s="53">
        <v>22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AA53" s="216" t="s">
        <v>207</v>
      </c>
    </row>
    <row r="54" spans="1:27" ht="15" customHeight="1" x14ac:dyDescent="0.15">
      <c r="A54" s="168"/>
      <c r="B54" s="169"/>
      <c r="C54" s="7" t="s">
        <v>202</v>
      </c>
      <c r="D54" s="12" t="s">
        <v>77</v>
      </c>
      <c r="E54" s="28"/>
      <c r="F54" s="98">
        <v>3</v>
      </c>
      <c r="G54" s="218"/>
      <c r="H54" s="218"/>
      <c r="I54" s="53">
        <v>9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AA54" s="216"/>
    </row>
    <row r="55" spans="1:27" ht="15" customHeight="1" x14ac:dyDescent="0.15">
      <c r="A55" s="168"/>
      <c r="B55" s="169"/>
      <c r="C55" s="29" t="s">
        <v>203</v>
      </c>
      <c r="D55" s="14" t="s">
        <v>78</v>
      </c>
      <c r="E55" s="25"/>
      <c r="F55" s="100">
        <v>3</v>
      </c>
      <c r="G55" s="48">
        <f>SUM(I55:V55)</f>
        <v>14</v>
      </c>
      <c r="H55" s="46">
        <f>G55/(F55+3)</f>
        <v>2.3333333333333335</v>
      </c>
      <c r="I55" s="53">
        <v>14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7" ht="15" customHeight="1" x14ac:dyDescent="0.15">
      <c r="A56" s="170"/>
      <c r="B56" s="171"/>
      <c r="C56" s="6"/>
      <c r="D56" s="14"/>
      <c r="E56" s="16" t="s">
        <v>32</v>
      </c>
      <c r="F56" s="92">
        <f>SUM(F50:F55)</f>
        <v>62</v>
      </c>
      <c r="G56" s="66">
        <f>SUM(G50:G55)</f>
        <v>179</v>
      </c>
      <c r="H56" s="66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7" ht="15" customHeight="1" x14ac:dyDescent="0.15">
      <c r="A57" s="157" t="s">
        <v>8</v>
      </c>
      <c r="B57" s="158"/>
      <c r="C57" s="4" t="s">
        <v>174</v>
      </c>
      <c r="D57" s="10" t="s">
        <v>9</v>
      </c>
      <c r="E57" s="22"/>
      <c r="F57" s="172">
        <v>54</v>
      </c>
      <c r="G57" s="162">
        <f>SUM(I57:V57)</f>
        <v>128</v>
      </c>
      <c r="H57" s="162">
        <f t="shared" si="1"/>
        <v>2.3703703703703702</v>
      </c>
      <c r="I57" s="53">
        <v>6</v>
      </c>
      <c r="J57" s="53">
        <v>7</v>
      </c>
      <c r="K57" s="53">
        <v>10</v>
      </c>
      <c r="L57" s="53">
        <v>9</v>
      </c>
      <c r="M57" s="53">
        <v>20</v>
      </c>
      <c r="N57" s="53">
        <v>7</v>
      </c>
      <c r="O57" s="53">
        <v>14</v>
      </c>
      <c r="P57" s="53">
        <v>10</v>
      </c>
      <c r="Q57" s="53">
        <v>11</v>
      </c>
      <c r="R57" s="53">
        <v>11</v>
      </c>
      <c r="S57" s="53">
        <v>8</v>
      </c>
      <c r="T57" s="53">
        <v>15</v>
      </c>
      <c r="U57" s="53"/>
      <c r="V57" s="53"/>
    </row>
    <row r="58" spans="1:27" ht="15" customHeight="1" x14ac:dyDescent="0.15">
      <c r="A58" s="222" t="s">
        <v>21</v>
      </c>
      <c r="B58" s="188" t="s">
        <v>22</v>
      </c>
      <c r="C58" s="5" t="s">
        <v>175</v>
      </c>
      <c r="D58" s="12" t="s">
        <v>10</v>
      </c>
      <c r="E58" s="23"/>
      <c r="F58" s="173"/>
      <c r="G58" s="163"/>
      <c r="H58" s="16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7" ht="15" customHeight="1" x14ac:dyDescent="0.15">
      <c r="A59" s="222"/>
      <c r="B59" s="188"/>
      <c r="C59" s="5" t="s">
        <v>176</v>
      </c>
      <c r="D59" s="12" t="s">
        <v>11</v>
      </c>
      <c r="E59" s="23"/>
      <c r="F59" s="173"/>
      <c r="G59" s="163"/>
      <c r="H59" s="16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7" ht="15" customHeight="1" x14ac:dyDescent="0.15">
      <c r="A60" s="222"/>
      <c r="B60" s="188"/>
      <c r="C60" s="5" t="s">
        <v>177</v>
      </c>
      <c r="D60" s="12" t="s">
        <v>12</v>
      </c>
      <c r="E60" s="23"/>
      <c r="F60" s="173"/>
      <c r="G60" s="163"/>
      <c r="H60" s="16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7" ht="15" customHeight="1" x14ac:dyDescent="0.15">
      <c r="A61" s="222"/>
      <c r="B61" s="188"/>
      <c r="C61" s="5" t="s">
        <v>178</v>
      </c>
      <c r="D61" s="12" t="s">
        <v>13</v>
      </c>
      <c r="E61" s="23"/>
      <c r="F61" s="173"/>
      <c r="G61" s="163"/>
      <c r="H61" s="16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7" ht="15" customHeight="1" x14ac:dyDescent="0.15">
      <c r="A62" s="222"/>
      <c r="B62" s="188"/>
      <c r="C62" s="5" t="s">
        <v>179</v>
      </c>
      <c r="D62" s="12" t="s">
        <v>14</v>
      </c>
      <c r="E62" s="23"/>
      <c r="F62" s="173"/>
      <c r="G62" s="163"/>
      <c r="H62" s="16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7" ht="13.5" x14ac:dyDescent="0.15">
      <c r="A63" s="222"/>
      <c r="B63" s="188"/>
      <c r="C63" s="6" t="s">
        <v>180</v>
      </c>
      <c r="D63" s="14" t="s">
        <v>181</v>
      </c>
      <c r="E63" s="25"/>
      <c r="F63" s="219"/>
      <c r="G63" s="164"/>
      <c r="H63" s="164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7" ht="13.5" x14ac:dyDescent="0.15">
      <c r="A64" s="223"/>
      <c r="B64" s="188"/>
      <c r="C64" s="6"/>
      <c r="D64" s="14"/>
      <c r="E64" s="26" t="s">
        <v>32</v>
      </c>
      <c r="F64" s="99">
        <f>SUM(F57)</f>
        <v>54</v>
      </c>
      <c r="G64" s="51">
        <f>SUM(G57)</f>
        <v>128</v>
      </c>
      <c r="H64" s="51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3.5" x14ac:dyDescent="0.15">
      <c r="A65" s="220"/>
      <c r="B65" s="221"/>
      <c r="C65" s="30"/>
      <c r="D65" s="31"/>
      <c r="E65" s="32"/>
      <c r="F65" s="99"/>
      <c r="G65" s="51"/>
      <c r="H65" s="51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3.5" x14ac:dyDescent="0.15">
      <c r="A66" s="33"/>
      <c r="B66" s="34"/>
      <c r="C66" s="35"/>
      <c r="D66" s="36"/>
      <c r="E66" s="37" t="s">
        <v>34</v>
      </c>
      <c r="F66" s="101">
        <f>SUM(F64,F56,F49,F36,F22,F12)</f>
        <v>777</v>
      </c>
      <c r="G66" s="91">
        <f>SUM(G64,G56,G49,G36,G22,G12)</f>
        <v>2000</v>
      </c>
      <c r="H66" s="91"/>
    </row>
  </sheetData>
  <mergeCells count="28">
    <mergeCell ref="A1:H1"/>
    <mergeCell ref="A3:B3"/>
    <mergeCell ref="A4:B4"/>
    <mergeCell ref="F4:F11"/>
    <mergeCell ref="G4:G11"/>
    <mergeCell ref="H4:H11"/>
    <mergeCell ref="A5:B12"/>
    <mergeCell ref="A23:B23"/>
    <mergeCell ref="A24:B36"/>
    <mergeCell ref="A37:B37"/>
    <mergeCell ref="A38:B49"/>
    <mergeCell ref="A13:B13"/>
    <mergeCell ref="A14:A22"/>
    <mergeCell ref="B14:B22"/>
    <mergeCell ref="AA53:AA54"/>
    <mergeCell ref="A57:B57"/>
    <mergeCell ref="F57:F63"/>
    <mergeCell ref="G57:G63"/>
    <mergeCell ref="H57:H63"/>
    <mergeCell ref="A58:A64"/>
    <mergeCell ref="B58:B64"/>
    <mergeCell ref="A65:B65"/>
    <mergeCell ref="G42:G43"/>
    <mergeCell ref="H42:H43"/>
    <mergeCell ref="A50:B50"/>
    <mergeCell ref="A51:B56"/>
    <mergeCell ref="G53:G54"/>
    <mergeCell ref="H53:H54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66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:F11"/>
    </sheetView>
  </sheetViews>
  <sheetFormatPr defaultRowHeight="12" outlineLevelCol="1" x14ac:dyDescent="0.15"/>
  <cols>
    <col min="1" max="2" width="3" style="1" customWidth="1"/>
    <col min="3" max="3" width="8.6640625" style="1" bestFit="1" customWidth="1"/>
    <col min="4" max="4" width="60.83203125" style="1" bestFit="1" customWidth="1"/>
    <col min="5" max="5" width="7.33203125" style="2" bestFit="1" customWidth="1"/>
    <col min="6" max="8" width="15.33203125" style="1" customWidth="1"/>
    <col min="9" max="10" width="9.33203125" style="1" hidden="1" customWidth="1" outlineLevel="1"/>
    <col min="11" max="22" width="9.33203125" hidden="1" customWidth="1" outlineLevel="1"/>
    <col min="23" max="24" width="9.33203125" style="1" hidden="1" customWidth="1" outlineLevel="1"/>
    <col min="25" max="25" width="33.6640625" style="53" bestFit="1" customWidth="1" collapsed="1"/>
    <col min="26" max="16384" width="9.33203125" style="1"/>
  </cols>
  <sheetData>
    <row r="1" spans="1:25" ht="17.25" x14ac:dyDescent="0.15">
      <c r="A1" s="211" t="s">
        <v>210</v>
      </c>
      <c r="B1" s="211"/>
      <c r="C1" s="211"/>
      <c r="D1" s="211"/>
      <c r="E1" s="211"/>
      <c r="F1" s="211"/>
      <c r="G1" s="211"/>
      <c r="H1" s="211"/>
    </row>
    <row r="2" spans="1:25" ht="6.75" customHeight="1" x14ac:dyDescent="0.15"/>
    <row r="3" spans="1:25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36</v>
      </c>
      <c r="G3" s="39" t="s">
        <v>37</v>
      </c>
      <c r="H3" s="52" t="s">
        <v>81</v>
      </c>
      <c r="Y3" s="54"/>
    </row>
    <row r="4" spans="1:25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25</v>
      </c>
      <c r="G4" s="162">
        <f>SUM(I4:V4)</f>
        <v>53</v>
      </c>
      <c r="H4" s="162">
        <f>G4/F4</f>
        <v>2.12</v>
      </c>
      <c r="I4" s="53">
        <v>3</v>
      </c>
      <c r="J4" s="53">
        <v>10</v>
      </c>
      <c r="K4" s="53">
        <v>10</v>
      </c>
      <c r="L4" s="53">
        <v>3</v>
      </c>
      <c r="M4" s="53">
        <v>6</v>
      </c>
      <c r="N4" s="53">
        <v>6</v>
      </c>
      <c r="O4" s="53">
        <v>10</v>
      </c>
      <c r="P4" s="53">
        <v>5</v>
      </c>
      <c r="Q4" s="53"/>
      <c r="R4" s="53"/>
      <c r="S4" s="53"/>
      <c r="T4" s="53"/>
      <c r="U4" s="53"/>
      <c r="V4" s="53"/>
    </row>
    <row r="5" spans="1:25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224"/>
      <c r="H5" s="22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5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224"/>
      <c r="H6" s="224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5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224"/>
      <c r="H7" s="224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5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224"/>
      <c r="H8" s="224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5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224"/>
      <c r="H9" s="224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5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224"/>
      <c r="H10" s="22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5" ht="15" customHeight="1" x14ac:dyDescent="0.15">
      <c r="A11" s="168"/>
      <c r="B11" s="169"/>
      <c r="C11" s="6" t="s">
        <v>106</v>
      </c>
      <c r="D11" s="14" t="s">
        <v>107</v>
      </c>
      <c r="E11" s="15"/>
      <c r="F11" s="200"/>
      <c r="G11" s="225"/>
      <c r="H11" s="225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5" ht="15" customHeight="1" x14ac:dyDescent="0.15">
      <c r="A12" s="170"/>
      <c r="B12" s="171"/>
      <c r="C12" s="6"/>
      <c r="D12" s="14"/>
      <c r="E12" s="16" t="s">
        <v>32</v>
      </c>
      <c r="F12" s="92">
        <f>SUM(F4)</f>
        <v>25</v>
      </c>
      <c r="G12" s="66">
        <f>SUM(G4)</f>
        <v>53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5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22</v>
      </c>
      <c r="G13" s="45">
        <f>SUM(I13:V13)</f>
        <v>78</v>
      </c>
      <c r="H13" s="45">
        <f t="shared" ref="H13:H57" si="0">G13/F13</f>
        <v>3.5454545454545454</v>
      </c>
      <c r="I13" s="53">
        <v>19</v>
      </c>
      <c r="J13" s="53">
        <v>9</v>
      </c>
      <c r="K13" s="53">
        <v>16</v>
      </c>
      <c r="L13" s="53">
        <v>24</v>
      </c>
      <c r="M13" s="53">
        <v>10</v>
      </c>
      <c r="N13" s="53"/>
      <c r="O13" s="53"/>
      <c r="P13" s="53"/>
      <c r="Q13" s="53"/>
      <c r="R13" s="53"/>
      <c r="S13" s="53"/>
      <c r="T13" s="53"/>
      <c r="U13" s="53"/>
      <c r="V13" s="53"/>
    </row>
    <row r="14" spans="1:25" ht="15" customHeight="1" x14ac:dyDescent="0.15">
      <c r="A14" s="184" t="s">
        <v>17</v>
      </c>
      <c r="B14" s="186" t="s">
        <v>18</v>
      </c>
      <c r="C14" s="5" t="s">
        <v>110</v>
      </c>
      <c r="D14" s="12" t="s">
        <v>111</v>
      </c>
      <c r="E14" s="13"/>
      <c r="F14" s="94">
        <v>7</v>
      </c>
      <c r="G14" s="46">
        <f>SUM(I14:V14)</f>
        <v>22</v>
      </c>
      <c r="H14" s="46">
        <f t="shared" si="0"/>
        <v>3.1428571428571428</v>
      </c>
      <c r="I14" s="53">
        <v>22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5" ht="15" customHeight="1" x14ac:dyDescent="0.15">
      <c r="A15" s="184"/>
      <c r="B15" s="186"/>
      <c r="C15" s="5" t="s">
        <v>112</v>
      </c>
      <c r="D15" s="12" t="s">
        <v>113</v>
      </c>
      <c r="E15" s="13"/>
      <c r="F15" s="94">
        <v>25</v>
      </c>
      <c r="G15" s="46">
        <f>SUM(I15:V15)</f>
        <v>58</v>
      </c>
      <c r="H15" s="46">
        <f t="shared" si="0"/>
        <v>2.3199999999999998</v>
      </c>
      <c r="I15" s="53">
        <v>8</v>
      </c>
      <c r="J15" s="53">
        <v>10</v>
      </c>
      <c r="K15" s="53">
        <v>8</v>
      </c>
      <c r="L15" s="53">
        <v>13</v>
      </c>
      <c r="M15" s="53">
        <v>9</v>
      </c>
      <c r="N15" s="53">
        <v>10</v>
      </c>
      <c r="O15" s="53"/>
      <c r="P15" s="53"/>
      <c r="Q15" s="53"/>
      <c r="R15" s="53"/>
      <c r="S15" s="53"/>
      <c r="T15" s="53"/>
      <c r="U15" s="53"/>
      <c r="V15" s="53"/>
    </row>
    <row r="16" spans="1:25" ht="15" customHeight="1" x14ac:dyDescent="0.15">
      <c r="A16" s="184"/>
      <c r="B16" s="186"/>
      <c r="C16" s="17" t="s">
        <v>114</v>
      </c>
      <c r="D16" s="18" t="s">
        <v>115</v>
      </c>
      <c r="E16" s="13"/>
      <c r="F16" s="94">
        <v>3</v>
      </c>
      <c r="G16" s="46">
        <f>SUM(I16:V16)</f>
        <v>6</v>
      </c>
      <c r="H16" s="46">
        <f t="shared" si="0"/>
        <v>2</v>
      </c>
      <c r="I16" s="53">
        <v>6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5" ht="15" customHeight="1" x14ac:dyDescent="0.15">
      <c r="A17" s="184"/>
      <c r="B17" s="186"/>
      <c r="C17" s="5" t="s">
        <v>116</v>
      </c>
      <c r="D17" s="12" t="s">
        <v>117</v>
      </c>
      <c r="E17" s="13"/>
      <c r="F17" s="94">
        <v>14</v>
      </c>
      <c r="G17" s="217">
        <f>SUM(I17:V17)</f>
        <v>47</v>
      </c>
      <c r="H17" s="217">
        <f>G17/SUM(F17:F18)</f>
        <v>3.1333333333333333</v>
      </c>
      <c r="I17" s="53">
        <v>16</v>
      </c>
      <c r="J17" s="53">
        <v>20</v>
      </c>
      <c r="K17" s="53">
        <v>11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Y17" s="216" t="s">
        <v>208</v>
      </c>
    </row>
    <row r="18" spans="1:25" ht="15" customHeight="1" x14ac:dyDescent="0.15">
      <c r="A18" s="184"/>
      <c r="B18" s="186"/>
      <c r="C18" s="5" t="s">
        <v>118</v>
      </c>
      <c r="D18" s="12" t="s">
        <v>119</v>
      </c>
      <c r="E18" s="13"/>
      <c r="F18" s="94">
        <v>1</v>
      </c>
      <c r="G18" s="218"/>
      <c r="H18" s="218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Y18" s="216"/>
    </row>
    <row r="19" spans="1:25" ht="15" customHeight="1" x14ac:dyDescent="0.15">
      <c r="A19" s="184"/>
      <c r="B19" s="186"/>
      <c r="C19" s="5" t="s">
        <v>120</v>
      </c>
      <c r="D19" s="12" t="s">
        <v>121</v>
      </c>
      <c r="E19" s="13"/>
      <c r="F19" s="94">
        <v>11</v>
      </c>
      <c r="G19" s="46">
        <f>SUM(I19:V19)</f>
        <v>30</v>
      </c>
      <c r="H19" s="46">
        <f>G19/F19</f>
        <v>2.7272727272727271</v>
      </c>
      <c r="I19" s="53">
        <v>15</v>
      </c>
      <c r="J19" s="53">
        <v>15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5" ht="15" customHeight="1" x14ac:dyDescent="0.15">
      <c r="A20" s="184"/>
      <c r="B20" s="186"/>
      <c r="C20" s="5" t="s">
        <v>122</v>
      </c>
      <c r="D20" s="12" t="s">
        <v>123</v>
      </c>
      <c r="E20" s="13"/>
      <c r="F20" s="94">
        <v>0</v>
      </c>
      <c r="G20" s="46">
        <f>SUM(I20:V20)</f>
        <v>0</v>
      </c>
      <c r="H20" s="70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5" ht="15" customHeight="1" x14ac:dyDescent="0.15">
      <c r="A21" s="184"/>
      <c r="B21" s="186"/>
      <c r="C21" s="5" t="s">
        <v>124</v>
      </c>
      <c r="D21" s="12" t="s">
        <v>125</v>
      </c>
      <c r="E21" s="13"/>
      <c r="F21" s="95">
        <v>4</v>
      </c>
      <c r="G21" s="48">
        <f>SUM(I21:V21)</f>
        <v>15</v>
      </c>
      <c r="H21" s="48">
        <f>G21/(F21+4)</f>
        <v>1.875</v>
      </c>
      <c r="I21" s="53">
        <v>15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Y21" s="53" t="s">
        <v>209</v>
      </c>
    </row>
    <row r="22" spans="1:25" ht="15" customHeight="1" x14ac:dyDescent="0.15">
      <c r="A22" s="185"/>
      <c r="B22" s="187"/>
      <c r="C22" s="6"/>
      <c r="D22" s="14"/>
      <c r="E22" s="16" t="s">
        <v>32</v>
      </c>
      <c r="F22" s="92">
        <f>SUM(F13:F21)</f>
        <v>87</v>
      </c>
      <c r="G22" s="66">
        <f>SUM(G13:G21)</f>
        <v>256</v>
      </c>
      <c r="H22" s="6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5" ht="15" customHeight="1" x14ac:dyDescent="0.15">
      <c r="A23" s="157" t="s">
        <v>4</v>
      </c>
      <c r="B23" s="158"/>
      <c r="C23" s="4" t="s">
        <v>126</v>
      </c>
      <c r="D23" s="10" t="s">
        <v>127</v>
      </c>
      <c r="E23" s="11"/>
      <c r="F23" s="93">
        <v>40</v>
      </c>
      <c r="G23" s="45">
        <f>SUM(I23:V23)</f>
        <v>123</v>
      </c>
      <c r="H23" s="45">
        <f t="shared" si="0"/>
        <v>3.0750000000000002</v>
      </c>
      <c r="I23" s="53">
        <v>11</v>
      </c>
      <c r="J23" s="53">
        <v>15</v>
      </c>
      <c r="K23" s="53">
        <v>17</v>
      </c>
      <c r="L23" s="53">
        <v>16</v>
      </c>
      <c r="M23" s="53">
        <v>9</v>
      </c>
      <c r="N23" s="53">
        <v>7</v>
      </c>
      <c r="O23" s="53">
        <v>10</v>
      </c>
      <c r="P23" s="53">
        <v>16</v>
      </c>
      <c r="Q23" s="53">
        <v>22</v>
      </c>
      <c r="V23" s="53"/>
    </row>
    <row r="24" spans="1:25" ht="15" customHeight="1" x14ac:dyDescent="0.15">
      <c r="A24" s="168" t="s">
        <v>19</v>
      </c>
      <c r="B24" s="169"/>
      <c r="C24" s="5" t="s">
        <v>128</v>
      </c>
      <c r="D24" s="12" t="s">
        <v>129</v>
      </c>
      <c r="E24" s="13"/>
      <c r="F24" s="94">
        <v>28</v>
      </c>
      <c r="G24" s="46">
        <f>SUM(I24:V24)</f>
        <v>71</v>
      </c>
      <c r="H24" s="46">
        <f t="shared" si="0"/>
        <v>2.5357142857142856</v>
      </c>
      <c r="I24" s="53">
        <v>7</v>
      </c>
      <c r="J24" s="53">
        <v>12</v>
      </c>
      <c r="K24" s="53">
        <v>14</v>
      </c>
      <c r="L24" s="53">
        <v>11</v>
      </c>
      <c r="M24" s="53">
        <v>13</v>
      </c>
      <c r="N24" s="53">
        <v>14</v>
      </c>
      <c r="O24" s="53"/>
      <c r="P24" s="53"/>
      <c r="Q24" s="53"/>
      <c r="R24" s="53"/>
      <c r="S24" s="53"/>
      <c r="T24" s="53"/>
      <c r="U24" s="53"/>
      <c r="V24" s="53"/>
    </row>
    <row r="25" spans="1:25" ht="15" customHeight="1" x14ac:dyDescent="0.15">
      <c r="A25" s="168"/>
      <c r="B25" s="169"/>
      <c r="C25" s="5" t="s">
        <v>130</v>
      </c>
      <c r="D25" s="12" t="s">
        <v>131</v>
      </c>
      <c r="E25" s="13"/>
      <c r="F25" s="94">
        <v>0</v>
      </c>
      <c r="G25" s="46">
        <f>SUM(I25:V25)</f>
        <v>0</v>
      </c>
      <c r="H25" s="70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5" ht="15" customHeight="1" x14ac:dyDescent="0.15">
      <c r="A26" s="168"/>
      <c r="B26" s="169"/>
      <c r="C26" s="5" t="s">
        <v>132</v>
      </c>
      <c r="D26" s="12" t="s">
        <v>133</v>
      </c>
      <c r="E26" s="13"/>
      <c r="F26" s="94">
        <v>23</v>
      </c>
      <c r="G26" s="46">
        <f>SUM(I26:V26)</f>
        <v>52</v>
      </c>
      <c r="H26" s="46">
        <f t="shared" si="0"/>
        <v>2.2608695652173911</v>
      </c>
      <c r="I26" s="53">
        <v>16</v>
      </c>
      <c r="J26" s="53">
        <v>12</v>
      </c>
      <c r="K26" s="53">
        <v>14</v>
      </c>
      <c r="L26" s="53">
        <v>10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5" ht="15" customHeight="1" x14ac:dyDescent="0.15">
      <c r="A27" s="168"/>
      <c r="B27" s="169"/>
      <c r="C27" s="5" t="s">
        <v>134</v>
      </c>
      <c r="D27" s="12" t="s">
        <v>135</v>
      </c>
      <c r="E27" s="13"/>
      <c r="F27" s="94">
        <v>0</v>
      </c>
      <c r="G27" s="104">
        <f>SUM(I27:V27)</f>
        <v>0</v>
      </c>
      <c r="H27" s="70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5" ht="15" customHeight="1" x14ac:dyDescent="0.15">
      <c r="A28" s="168"/>
      <c r="B28" s="169"/>
      <c r="C28" s="19" t="s">
        <v>136</v>
      </c>
      <c r="D28" s="20" t="s">
        <v>5</v>
      </c>
      <c r="E28" s="21"/>
      <c r="F28" s="94">
        <v>1</v>
      </c>
      <c r="G28" s="163" t="s">
        <v>92</v>
      </c>
      <c r="H28" s="226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5" ht="15" customHeight="1" x14ac:dyDescent="0.15">
      <c r="A29" s="168"/>
      <c r="B29" s="169"/>
      <c r="C29" s="5" t="s">
        <v>137</v>
      </c>
      <c r="D29" s="12" t="s">
        <v>138</v>
      </c>
      <c r="E29" s="13"/>
      <c r="F29" s="94">
        <v>2</v>
      </c>
      <c r="G29" s="218"/>
      <c r="H29" s="227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5" ht="15" customHeight="1" x14ac:dyDescent="0.15">
      <c r="A30" s="168"/>
      <c r="B30" s="169"/>
      <c r="C30" s="5" t="s">
        <v>139</v>
      </c>
      <c r="D30" s="12" t="s">
        <v>140</v>
      </c>
      <c r="E30" s="13"/>
      <c r="F30" s="94">
        <v>64</v>
      </c>
      <c r="G30" s="46">
        <f t="shared" ref="G30:G35" si="1">SUM(I30:V30)</f>
        <v>180</v>
      </c>
      <c r="H30" s="46">
        <f t="shared" si="0"/>
        <v>2.8125</v>
      </c>
      <c r="I30" s="53">
        <v>17</v>
      </c>
      <c r="J30" s="53">
        <v>11</v>
      </c>
      <c r="K30" s="53">
        <v>13</v>
      </c>
      <c r="L30" s="53">
        <v>8</v>
      </c>
      <c r="M30" s="53">
        <v>21</v>
      </c>
      <c r="N30" s="53">
        <v>12</v>
      </c>
      <c r="O30" s="53">
        <v>11</v>
      </c>
      <c r="P30" s="53">
        <v>19</v>
      </c>
      <c r="Q30" s="53">
        <v>10</v>
      </c>
      <c r="R30" s="53">
        <v>13</v>
      </c>
      <c r="S30" s="53">
        <v>11</v>
      </c>
      <c r="T30" s="53">
        <v>19</v>
      </c>
      <c r="U30" s="53">
        <v>15</v>
      </c>
      <c r="V30" s="53"/>
    </row>
    <row r="31" spans="1:25" ht="15" customHeight="1" x14ac:dyDescent="0.15">
      <c r="A31" s="168"/>
      <c r="B31" s="169"/>
      <c r="C31" s="5" t="s">
        <v>141</v>
      </c>
      <c r="D31" s="12" t="s">
        <v>142</v>
      </c>
      <c r="E31" s="13"/>
      <c r="F31" s="94">
        <v>3</v>
      </c>
      <c r="G31" s="46">
        <f t="shared" si="1"/>
        <v>8</v>
      </c>
      <c r="H31" s="46">
        <f t="shared" si="0"/>
        <v>2.6666666666666665</v>
      </c>
      <c r="I31" s="53">
        <v>8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5" ht="15" customHeight="1" x14ac:dyDescent="0.15">
      <c r="A32" s="168"/>
      <c r="B32" s="169"/>
      <c r="C32" s="5" t="s">
        <v>143</v>
      </c>
      <c r="D32" s="12" t="s">
        <v>144</v>
      </c>
      <c r="E32" s="13"/>
      <c r="F32" s="94">
        <v>4</v>
      </c>
      <c r="G32" s="46">
        <f t="shared" si="1"/>
        <v>10</v>
      </c>
      <c r="H32" s="46">
        <f t="shared" si="0"/>
        <v>2.5</v>
      </c>
      <c r="I32" s="53">
        <v>10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ht="15" customHeight="1" x14ac:dyDescent="0.15">
      <c r="A33" s="168"/>
      <c r="B33" s="169"/>
      <c r="C33" s="5" t="s">
        <v>145</v>
      </c>
      <c r="D33" s="12" t="s">
        <v>146</v>
      </c>
      <c r="E33" s="13"/>
      <c r="F33" s="94">
        <v>8</v>
      </c>
      <c r="G33" s="46">
        <f t="shared" si="1"/>
        <v>23</v>
      </c>
      <c r="H33" s="46">
        <f t="shared" si="0"/>
        <v>2.875</v>
      </c>
      <c r="I33" s="53">
        <v>12</v>
      </c>
      <c r="J33" s="53">
        <v>11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ht="15" customHeight="1" x14ac:dyDescent="0.15">
      <c r="A34" s="168"/>
      <c r="B34" s="169"/>
      <c r="C34" s="5" t="s">
        <v>147</v>
      </c>
      <c r="D34" s="12" t="s">
        <v>148</v>
      </c>
      <c r="E34" s="13"/>
      <c r="F34" s="94">
        <v>55</v>
      </c>
      <c r="G34" s="46">
        <f t="shared" si="1"/>
        <v>133</v>
      </c>
      <c r="H34" s="46">
        <f t="shared" si="0"/>
        <v>2.418181818181818</v>
      </c>
      <c r="I34" s="53">
        <v>6</v>
      </c>
      <c r="J34" s="53">
        <v>14</v>
      </c>
      <c r="K34" s="53">
        <v>14</v>
      </c>
      <c r="L34" s="53">
        <v>12</v>
      </c>
      <c r="M34" s="53">
        <v>19</v>
      </c>
      <c r="N34" s="53">
        <v>26</v>
      </c>
      <c r="O34" s="53">
        <v>6</v>
      </c>
      <c r="P34" s="53">
        <v>14</v>
      </c>
      <c r="Q34" s="53">
        <v>13</v>
      </c>
      <c r="R34" s="53">
        <v>9</v>
      </c>
      <c r="S34" s="53"/>
      <c r="T34" s="53"/>
      <c r="U34" s="53"/>
      <c r="V34" s="53"/>
    </row>
    <row r="35" spans="1:22" ht="15" customHeight="1" x14ac:dyDescent="0.15">
      <c r="A35" s="168"/>
      <c r="B35" s="169"/>
      <c r="C35" s="6" t="s">
        <v>149</v>
      </c>
      <c r="D35" s="14" t="s">
        <v>150</v>
      </c>
      <c r="E35" s="15"/>
      <c r="F35" s="96">
        <v>13</v>
      </c>
      <c r="G35" s="48">
        <f t="shared" si="1"/>
        <v>22</v>
      </c>
      <c r="H35" s="48">
        <f t="shared" si="0"/>
        <v>1.6923076923076923</v>
      </c>
      <c r="I35" s="53">
        <v>8</v>
      </c>
      <c r="J35" s="53">
        <v>4</v>
      </c>
      <c r="K35" s="53">
        <v>10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15" customHeight="1" x14ac:dyDescent="0.15">
      <c r="A36" s="170"/>
      <c r="B36" s="171"/>
      <c r="C36" s="6"/>
      <c r="D36" s="14"/>
      <c r="E36" s="16" t="s">
        <v>32</v>
      </c>
      <c r="F36" s="92">
        <f>SUM(F23:F35)</f>
        <v>241</v>
      </c>
      <c r="G36" s="66">
        <f>SUM(G23:G35)</f>
        <v>622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15" customHeight="1" x14ac:dyDescent="0.15">
      <c r="A37" s="157" t="s">
        <v>6</v>
      </c>
      <c r="B37" s="158"/>
      <c r="C37" s="4" t="s">
        <v>151</v>
      </c>
      <c r="D37" s="10" t="s">
        <v>152</v>
      </c>
      <c r="E37" s="22"/>
      <c r="F37" s="97">
        <v>9</v>
      </c>
      <c r="G37" s="51">
        <f t="shared" ref="G37:G48" si="2">SUM(I37:V37)</f>
        <v>41</v>
      </c>
      <c r="H37" s="46">
        <f t="shared" si="0"/>
        <v>4.5555555555555554</v>
      </c>
      <c r="I37" s="53">
        <v>23</v>
      </c>
      <c r="J37" s="53">
        <v>18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 ht="15" customHeight="1" x14ac:dyDescent="0.15">
      <c r="A38" s="168" t="s">
        <v>20</v>
      </c>
      <c r="B38" s="169"/>
      <c r="C38" s="5" t="s">
        <v>153</v>
      </c>
      <c r="D38" s="12" t="s">
        <v>154</v>
      </c>
      <c r="E38" s="23"/>
      <c r="F38" s="98">
        <v>16</v>
      </c>
      <c r="G38" s="46">
        <f t="shared" si="2"/>
        <v>51</v>
      </c>
      <c r="H38" s="46">
        <f t="shared" si="0"/>
        <v>3.1875</v>
      </c>
      <c r="I38" s="53">
        <v>14</v>
      </c>
      <c r="J38" s="53">
        <v>10</v>
      </c>
      <c r="K38" s="53">
        <v>13</v>
      </c>
      <c r="L38" s="53">
        <v>14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ht="15" customHeight="1" x14ac:dyDescent="0.15">
      <c r="A39" s="168"/>
      <c r="B39" s="169"/>
      <c r="C39" s="5" t="s">
        <v>155</v>
      </c>
      <c r="D39" s="12" t="s">
        <v>156</v>
      </c>
      <c r="E39" s="23"/>
      <c r="F39" s="94">
        <v>32</v>
      </c>
      <c r="G39" s="46">
        <f t="shared" si="2"/>
        <v>106</v>
      </c>
      <c r="H39" s="46">
        <f t="shared" si="0"/>
        <v>3.3125</v>
      </c>
      <c r="I39" s="53">
        <v>8</v>
      </c>
      <c r="J39" s="53">
        <v>22</v>
      </c>
      <c r="K39" s="53">
        <v>13</v>
      </c>
      <c r="L39" s="53">
        <v>13</v>
      </c>
      <c r="M39" s="53">
        <v>23</v>
      </c>
      <c r="N39" s="53">
        <v>6</v>
      </c>
      <c r="O39" s="53">
        <v>21</v>
      </c>
      <c r="P39" s="53"/>
      <c r="Q39" s="53"/>
      <c r="R39" s="53"/>
      <c r="S39" s="53"/>
      <c r="T39" s="53"/>
      <c r="U39" s="53"/>
      <c r="V39" s="53"/>
    </row>
    <row r="40" spans="1:22" ht="15" customHeight="1" x14ac:dyDescent="0.15">
      <c r="A40" s="168"/>
      <c r="B40" s="169"/>
      <c r="C40" s="5" t="s">
        <v>157</v>
      </c>
      <c r="D40" s="12" t="s">
        <v>158</v>
      </c>
      <c r="E40" s="23"/>
      <c r="F40" s="94">
        <v>1</v>
      </c>
      <c r="G40" s="46">
        <f t="shared" si="2"/>
        <v>5</v>
      </c>
      <c r="H40" s="46">
        <f t="shared" si="0"/>
        <v>5</v>
      </c>
      <c r="I40" s="53">
        <v>5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ht="15" customHeight="1" x14ac:dyDescent="0.15">
      <c r="A41" s="168"/>
      <c r="B41" s="169"/>
      <c r="C41" s="5" t="s">
        <v>159</v>
      </c>
      <c r="D41" s="12" t="s">
        <v>160</v>
      </c>
      <c r="E41" s="23"/>
      <c r="F41" s="94">
        <v>13</v>
      </c>
      <c r="G41" s="46">
        <f t="shared" si="2"/>
        <v>45</v>
      </c>
      <c r="H41" s="46">
        <f t="shared" si="0"/>
        <v>3.4615384615384617</v>
      </c>
      <c r="I41" s="53">
        <v>7</v>
      </c>
      <c r="J41" s="53">
        <v>17</v>
      </c>
      <c r="K41" s="53">
        <v>21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2" ht="15" customHeight="1" x14ac:dyDescent="0.15">
      <c r="A42" s="168"/>
      <c r="B42" s="169"/>
      <c r="C42" s="17" t="s">
        <v>161</v>
      </c>
      <c r="D42" s="18" t="s">
        <v>162</v>
      </c>
      <c r="E42" s="24"/>
      <c r="F42" s="98">
        <v>2</v>
      </c>
      <c r="G42" s="46">
        <f t="shared" si="2"/>
        <v>4</v>
      </c>
      <c r="H42" s="46">
        <f t="shared" si="0"/>
        <v>2</v>
      </c>
      <c r="I42" s="53">
        <v>4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2" ht="15" customHeight="1" x14ac:dyDescent="0.15">
      <c r="A43" s="168"/>
      <c r="B43" s="169"/>
      <c r="C43" s="5" t="s">
        <v>163</v>
      </c>
      <c r="D43" s="12" t="s">
        <v>164</v>
      </c>
      <c r="E43" s="23"/>
      <c r="F43" s="94">
        <v>7</v>
      </c>
      <c r="G43" s="104">
        <f t="shared" si="2"/>
        <v>22</v>
      </c>
      <c r="H43" s="46">
        <f t="shared" si="0"/>
        <v>3.1428571428571428</v>
      </c>
      <c r="I43" s="53">
        <v>10</v>
      </c>
      <c r="J43" s="53">
        <v>12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15" customHeight="1" x14ac:dyDescent="0.15">
      <c r="A44" s="168"/>
      <c r="B44" s="169"/>
      <c r="C44" s="5" t="s">
        <v>165</v>
      </c>
      <c r="D44" s="12" t="s">
        <v>166</v>
      </c>
      <c r="E44" s="23"/>
      <c r="F44" s="94">
        <v>17</v>
      </c>
      <c r="G44" s="46">
        <f t="shared" si="2"/>
        <v>23</v>
      </c>
      <c r="H44" s="46">
        <f t="shared" si="0"/>
        <v>1.3529411764705883</v>
      </c>
      <c r="I44" s="53">
        <v>12</v>
      </c>
      <c r="J44" s="53">
        <v>11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2" ht="15" customHeight="1" x14ac:dyDescent="0.15">
      <c r="A45" s="168"/>
      <c r="B45" s="169"/>
      <c r="C45" s="5" t="s">
        <v>167</v>
      </c>
      <c r="D45" s="12" t="s">
        <v>168</v>
      </c>
      <c r="E45" s="23"/>
      <c r="F45" s="94">
        <v>76</v>
      </c>
      <c r="G45" s="46">
        <f t="shared" si="2"/>
        <v>201</v>
      </c>
      <c r="H45" s="46">
        <f t="shared" si="0"/>
        <v>2.6447368421052633</v>
      </c>
      <c r="I45" s="53">
        <v>30</v>
      </c>
      <c r="J45" s="53">
        <v>21</v>
      </c>
      <c r="K45" s="53">
        <v>12</v>
      </c>
      <c r="L45" s="53">
        <v>12</v>
      </c>
      <c r="M45" s="53">
        <v>10</v>
      </c>
      <c r="N45" s="53">
        <v>17</v>
      </c>
      <c r="O45" s="53">
        <v>12</v>
      </c>
      <c r="P45" s="53">
        <v>14</v>
      </c>
      <c r="Q45" s="53">
        <v>14</v>
      </c>
      <c r="R45" s="53">
        <v>16</v>
      </c>
      <c r="S45" s="53">
        <v>24</v>
      </c>
      <c r="T45" s="53">
        <v>19</v>
      </c>
      <c r="U45" s="53"/>
      <c r="V45" s="53"/>
    </row>
    <row r="46" spans="1:22" ht="15" customHeight="1" x14ac:dyDescent="0.15">
      <c r="A46" s="168"/>
      <c r="B46" s="169"/>
      <c r="C46" s="5" t="s">
        <v>169</v>
      </c>
      <c r="D46" s="12" t="s">
        <v>170</v>
      </c>
      <c r="E46" s="23"/>
      <c r="F46" s="94">
        <v>61</v>
      </c>
      <c r="G46" s="46">
        <f t="shared" si="2"/>
        <v>164</v>
      </c>
      <c r="H46" s="46">
        <f t="shared" si="0"/>
        <v>2.6885245901639343</v>
      </c>
      <c r="I46" s="53">
        <v>9</v>
      </c>
      <c r="J46" s="53">
        <v>12</v>
      </c>
      <c r="K46" s="53">
        <v>14</v>
      </c>
      <c r="L46" s="53">
        <v>8</v>
      </c>
      <c r="M46" s="53">
        <v>8</v>
      </c>
      <c r="N46" s="53">
        <v>13</v>
      </c>
      <c r="O46" s="53">
        <v>17</v>
      </c>
      <c r="P46" s="53">
        <v>10</v>
      </c>
      <c r="Q46" s="53">
        <v>26</v>
      </c>
      <c r="R46" s="53">
        <v>11</v>
      </c>
      <c r="S46" s="53">
        <v>18</v>
      </c>
      <c r="T46" s="53">
        <v>9</v>
      </c>
      <c r="U46" s="53">
        <v>9</v>
      </c>
      <c r="V46" s="53"/>
    </row>
    <row r="47" spans="1:22" ht="15" customHeight="1" x14ac:dyDescent="0.15">
      <c r="A47" s="168"/>
      <c r="B47" s="169"/>
      <c r="C47" s="17" t="s">
        <v>171</v>
      </c>
      <c r="D47" s="18" t="s">
        <v>172</v>
      </c>
      <c r="E47" s="23"/>
      <c r="F47" s="94">
        <v>44</v>
      </c>
      <c r="G47" s="46">
        <f t="shared" si="2"/>
        <v>136</v>
      </c>
      <c r="H47" s="46">
        <f t="shared" si="0"/>
        <v>3.0909090909090908</v>
      </c>
      <c r="I47" s="53">
        <v>13</v>
      </c>
      <c r="J47" s="53">
        <v>14</v>
      </c>
      <c r="K47" s="53">
        <v>10</v>
      </c>
      <c r="L47" s="53">
        <v>13</v>
      </c>
      <c r="M47" s="53">
        <v>14</v>
      </c>
      <c r="N47" s="53">
        <v>23</v>
      </c>
      <c r="O47" s="53">
        <v>21</v>
      </c>
      <c r="P47" s="53">
        <v>21</v>
      </c>
      <c r="Q47" s="53">
        <v>7</v>
      </c>
      <c r="R47" s="53"/>
      <c r="S47" s="53"/>
      <c r="T47" s="53"/>
      <c r="U47" s="53"/>
      <c r="V47" s="53"/>
    </row>
    <row r="48" spans="1:22" ht="15" customHeight="1" x14ac:dyDescent="0.15">
      <c r="A48" s="168"/>
      <c r="B48" s="169"/>
      <c r="C48" s="17" t="s">
        <v>173</v>
      </c>
      <c r="D48" s="18" t="s">
        <v>7</v>
      </c>
      <c r="E48" s="25"/>
      <c r="F48" s="96">
        <v>4</v>
      </c>
      <c r="G48" s="48">
        <f t="shared" si="2"/>
        <v>13</v>
      </c>
      <c r="H48" s="46">
        <f>G48/(F48+3)</f>
        <v>1.8571428571428572</v>
      </c>
      <c r="I48" s="53">
        <v>13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5" ht="15" customHeight="1" x14ac:dyDescent="0.15">
      <c r="A49" s="170"/>
      <c r="B49" s="171"/>
      <c r="C49" s="6"/>
      <c r="D49" s="14"/>
      <c r="E49" s="26" t="s">
        <v>32</v>
      </c>
      <c r="F49" s="99">
        <f>SUM(F37:F48)</f>
        <v>282</v>
      </c>
      <c r="G49" s="51">
        <f>SUM(G37:G48)</f>
        <v>811</v>
      </c>
      <c r="H49" s="66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5" ht="15" customHeight="1" x14ac:dyDescent="0.15">
      <c r="A50" s="190" t="s">
        <v>71</v>
      </c>
      <c r="B50" s="191"/>
      <c r="C50" s="4" t="s">
        <v>198</v>
      </c>
      <c r="D50" s="10" t="s">
        <v>72</v>
      </c>
      <c r="E50" s="22"/>
      <c r="F50" s="97">
        <v>0</v>
      </c>
      <c r="G50" s="51">
        <f>SUM(I50:V50)</f>
        <v>0</v>
      </c>
      <c r="H50" s="10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5" ht="15" customHeight="1" x14ac:dyDescent="0.15">
      <c r="A51" s="168" t="s">
        <v>33</v>
      </c>
      <c r="B51" s="169"/>
      <c r="C51" s="5" t="s">
        <v>199</v>
      </c>
      <c r="D51" s="12" t="s">
        <v>74</v>
      </c>
      <c r="E51" s="23"/>
      <c r="F51" s="94">
        <v>31</v>
      </c>
      <c r="G51" s="46">
        <f>SUM(I51:V51)</f>
        <v>78</v>
      </c>
      <c r="H51" s="46">
        <f t="shared" si="0"/>
        <v>2.5161290322580645</v>
      </c>
      <c r="I51" s="53">
        <v>12</v>
      </c>
      <c r="J51" s="53">
        <v>7</v>
      </c>
      <c r="K51" s="53">
        <v>15</v>
      </c>
      <c r="L51" s="53">
        <v>16</v>
      </c>
      <c r="M51" s="53">
        <v>11</v>
      </c>
      <c r="N51" s="53">
        <v>17</v>
      </c>
      <c r="O51" s="53"/>
      <c r="P51" s="53"/>
      <c r="Q51" s="53"/>
      <c r="R51" s="53"/>
      <c r="S51" s="53"/>
      <c r="T51" s="53"/>
      <c r="U51" s="53"/>
      <c r="V51" s="53"/>
    </row>
    <row r="52" spans="1:25" ht="15" customHeight="1" x14ac:dyDescent="0.15">
      <c r="A52" s="168"/>
      <c r="B52" s="169"/>
      <c r="C52" s="7" t="s">
        <v>200</v>
      </c>
      <c r="D52" s="12" t="s">
        <v>75</v>
      </c>
      <c r="E52" s="27"/>
      <c r="F52" s="98">
        <v>14</v>
      </c>
      <c r="G52" s="46">
        <f>SUM(I52:V52)</f>
        <v>28</v>
      </c>
      <c r="H52" s="46">
        <f t="shared" si="0"/>
        <v>2</v>
      </c>
      <c r="I52" s="53">
        <v>13</v>
      </c>
      <c r="J52" s="53">
        <v>15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5" ht="15" customHeight="1" x14ac:dyDescent="0.15">
      <c r="A53" s="168"/>
      <c r="B53" s="169"/>
      <c r="C53" s="7" t="s">
        <v>201</v>
      </c>
      <c r="D53" s="12" t="s">
        <v>76</v>
      </c>
      <c r="E53" s="27"/>
      <c r="F53" s="98">
        <v>5</v>
      </c>
      <c r="G53" s="217">
        <f>SUM(I53:V53)</f>
        <v>25</v>
      </c>
      <c r="H53" s="217">
        <f>G53/SUM(F53:F54)</f>
        <v>4.166666666666667</v>
      </c>
      <c r="I53" s="53">
        <v>25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Y53" s="216" t="s">
        <v>207</v>
      </c>
    </row>
    <row r="54" spans="1:25" ht="15" customHeight="1" x14ac:dyDescent="0.15">
      <c r="A54" s="168"/>
      <c r="B54" s="169"/>
      <c r="C54" s="7" t="s">
        <v>202</v>
      </c>
      <c r="D54" s="12" t="s">
        <v>77</v>
      </c>
      <c r="E54" s="28"/>
      <c r="F54" s="98">
        <v>1</v>
      </c>
      <c r="G54" s="218"/>
      <c r="H54" s="218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Y54" s="216"/>
    </row>
    <row r="55" spans="1:25" ht="15" customHeight="1" x14ac:dyDescent="0.15">
      <c r="A55" s="168"/>
      <c r="B55" s="169"/>
      <c r="C55" s="29" t="s">
        <v>203</v>
      </c>
      <c r="D55" s="14" t="s">
        <v>78</v>
      </c>
      <c r="E55" s="25"/>
      <c r="F55" s="100">
        <v>0</v>
      </c>
      <c r="G55" s="48">
        <f>SUM(I55:V55)</f>
        <v>0</v>
      </c>
      <c r="H55" s="70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5" ht="15" customHeight="1" x14ac:dyDescent="0.15">
      <c r="A56" s="170"/>
      <c r="B56" s="171"/>
      <c r="C56" s="6"/>
      <c r="D56" s="14"/>
      <c r="E56" s="16" t="s">
        <v>32</v>
      </c>
      <c r="F56" s="92">
        <f>SUM(F50:F55)</f>
        <v>51</v>
      </c>
      <c r="G56" s="66">
        <f>SUM(G50:G55)</f>
        <v>131</v>
      </c>
      <c r="H56" s="66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5" ht="15" customHeight="1" x14ac:dyDescent="0.15">
      <c r="A57" s="157" t="s">
        <v>8</v>
      </c>
      <c r="B57" s="158"/>
      <c r="C57" s="4" t="s">
        <v>174</v>
      </c>
      <c r="D57" s="10" t="s">
        <v>9</v>
      </c>
      <c r="E57" s="22"/>
      <c r="F57" s="172">
        <v>80</v>
      </c>
      <c r="G57" s="162">
        <f>SUM(I57:V57)</f>
        <v>170</v>
      </c>
      <c r="H57" s="162">
        <f t="shared" si="0"/>
        <v>2.125</v>
      </c>
      <c r="I57" s="53">
        <v>18</v>
      </c>
      <c r="J57" s="53">
        <v>13</v>
      </c>
      <c r="K57" s="53">
        <v>9</v>
      </c>
      <c r="L57" s="53">
        <v>11</v>
      </c>
      <c r="M57" s="53">
        <v>14</v>
      </c>
      <c r="N57" s="53">
        <v>10</v>
      </c>
      <c r="O57" s="53">
        <v>11</v>
      </c>
      <c r="P57" s="53">
        <v>12</v>
      </c>
      <c r="Q57" s="53">
        <v>16</v>
      </c>
      <c r="R57" s="53">
        <v>8</v>
      </c>
      <c r="S57" s="53">
        <v>16</v>
      </c>
      <c r="T57" s="53">
        <v>13</v>
      </c>
      <c r="U57" s="53">
        <v>8</v>
      </c>
      <c r="V57" s="53">
        <v>11</v>
      </c>
      <c r="W57" s="1">
        <v>10</v>
      </c>
      <c r="X57" s="1">
        <v>8</v>
      </c>
    </row>
    <row r="58" spans="1:25" ht="15" customHeight="1" x14ac:dyDescent="0.15">
      <c r="A58" s="222" t="s">
        <v>21</v>
      </c>
      <c r="B58" s="188" t="s">
        <v>22</v>
      </c>
      <c r="C58" s="5" t="s">
        <v>175</v>
      </c>
      <c r="D58" s="12" t="s">
        <v>10</v>
      </c>
      <c r="E58" s="23"/>
      <c r="F58" s="173"/>
      <c r="G58" s="163"/>
      <c r="H58" s="16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5" ht="15" customHeight="1" x14ac:dyDescent="0.15">
      <c r="A59" s="222"/>
      <c r="B59" s="188"/>
      <c r="C59" s="5" t="s">
        <v>176</v>
      </c>
      <c r="D59" s="12" t="s">
        <v>11</v>
      </c>
      <c r="E59" s="23"/>
      <c r="F59" s="173"/>
      <c r="G59" s="163"/>
      <c r="H59" s="16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5" ht="15" customHeight="1" x14ac:dyDescent="0.15">
      <c r="A60" s="222"/>
      <c r="B60" s="188"/>
      <c r="C60" s="5" t="s">
        <v>177</v>
      </c>
      <c r="D60" s="12" t="s">
        <v>12</v>
      </c>
      <c r="E60" s="23"/>
      <c r="F60" s="173"/>
      <c r="G60" s="163"/>
      <c r="H60" s="16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5" ht="15" customHeight="1" x14ac:dyDescent="0.15">
      <c r="A61" s="222"/>
      <c r="B61" s="188"/>
      <c r="C61" s="5" t="s">
        <v>178</v>
      </c>
      <c r="D61" s="12" t="s">
        <v>13</v>
      </c>
      <c r="E61" s="23"/>
      <c r="F61" s="173"/>
      <c r="G61" s="163"/>
      <c r="H61" s="16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5" ht="15" customHeight="1" x14ac:dyDescent="0.15">
      <c r="A62" s="222"/>
      <c r="B62" s="188"/>
      <c r="C62" s="5" t="s">
        <v>179</v>
      </c>
      <c r="D62" s="12" t="s">
        <v>14</v>
      </c>
      <c r="E62" s="23"/>
      <c r="F62" s="173"/>
      <c r="G62" s="163"/>
      <c r="H62" s="16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5" ht="13.5" x14ac:dyDescent="0.15">
      <c r="A63" s="222"/>
      <c r="B63" s="188"/>
      <c r="C63" s="6" t="s">
        <v>180</v>
      </c>
      <c r="D63" s="14" t="s">
        <v>181</v>
      </c>
      <c r="E63" s="25"/>
      <c r="F63" s="219"/>
      <c r="G63" s="164"/>
      <c r="H63" s="164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5" ht="13.5" x14ac:dyDescent="0.15">
      <c r="A64" s="223"/>
      <c r="B64" s="188"/>
      <c r="C64" s="6"/>
      <c r="D64" s="14"/>
      <c r="E64" s="26" t="s">
        <v>32</v>
      </c>
      <c r="F64" s="99">
        <f>SUM(F57)</f>
        <v>80</v>
      </c>
      <c r="G64" s="51">
        <f>SUM(G57)</f>
        <v>170</v>
      </c>
      <c r="H64" s="51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3.5" x14ac:dyDescent="0.15">
      <c r="A65" s="220"/>
      <c r="B65" s="221"/>
      <c r="C65" s="30"/>
      <c r="D65" s="31"/>
      <c r="E65" s="32"/>
      <c r="F65" s="99"/>
      <c r="G65" s="51"/>
      <c r="H65" s="51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3.5" x14ac:dyDescent="0.15">
      <c r="A66" s="33"/>
      <c r="B66" s="34"/>
      <c r="C66" s="35"/>
      <c r="D66" s="36"/>
      <c r="E66" s="37" t="s">
        <v>34</v>
      </c>
      <c r="F66" s="101">
        <f>SUM(F64,F56,F49,F36,F22,F12)</f>
        <v>766</v>
      </c>
      <c r="G66" s="91">
        <f>SUM(G64,G56,G49,G36,G22,G12)</f>
        <v>2043</v>
      </c>
      <c r="H66" s="91"/>
    </row>
  </sheetData>
  <mergeCells count="31">
    <mergeCell ref="A1:H1"/>
    <mergeCell ref="A3:B3"/>
    <mergeCell ref="A4:B4"/>
    <mergeCell ref="F4:F11"/>
    <mergeCell ref="G4:G11"/>
    <mergeCell ref="H4:H11"/>
    <mergeCell ref="A5:B12"/>
    <mergeCell ref="Y17:Y18"/>
    <mergeCell ref="A13:B13"/>
    <mergeCell ref="A14:A22"/>
    <mergeCell ref="B14:B22"/>
    <mergeCell ref="G57:G63"/>
    <mergeCell ref="H57:H63"/>
    <mergeCell ref="A58:A64"/>
    <mergeCell ref="B58:B64"/>
    <mergeCell ref="A37:B37"/>
    <mergeCell ref="A23:B23"/>
    <mergeCell ref="H17:H18"/>
    <mergeCell ref="G17:G18"/>
    <mergeCell ref="Y53:Y54"/>
    <mergeCell ref="A65:B65"/>
    <mergeCell ref="G28:G29"/>
    <mergeCell ref="H28:H29"/>
    <mergeCell ref="G53:G54"/>
    <mergeCell ref="H53:H54"/>
    <mergeCell ref="A24:B36"/>
    <mergeCell ref="A50:B50"/>
    <mergeCell ref="A51:B56"/>
    <mergeCell ref="A57:B57"/>
    <mergeCell ref="F57:F63"/>
    <mergeCell ref="A38:B49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D66"/>
  <sheetViews>
    <sheetView workbookViewId="0">
      <pane xSplit="3" ySplit="3" topLeftCell="D4" activePane="bottomRight" state="frozen"/>
      <selection pane="topRight" activeCell="D1" sqref="D1"/>
      <selection pane="bottomLeft" activeCell="A5" sqref="A5"/>
      <selection pane="bottomRight" sqref="A1:H1"/>
    </sheetView>
  </sheetViews>
  <sheetFormatPr defaultRowHeight="12" outlineLevelCol="1" x14ac:dyDescent="0.15"/>
  <cols>
    <col min="1" max="2" width="3" style="1" customWidth="1"/>
    <col min="3" max="3" width="8.6640625" style="1" bestFit="1" customWidth="1"/>
    <col min="4" max="4" width="60.83203125" style="1" bestFit="1" customWidth="1"/>
    <col min="5" max="5" width="7.33203125" style="2" bestFit="1" customWidth="1"/>
    <col min="6" max="8" width="15.33203125" style="1" customWidth="1"/>
    <col min="9" max="10" width="9.33203125" style="1" hidden="1" customWidth="1" outlineLevel="1"/>
    <col min="11" max="29" width="9.33203125" hidden="1" customWidth="1" outlineLevel="1"/>
    <col min="30" max="30" width="25.5" style="53" bestFit="1" customWidth="1" collapsed="1"/>
    <col min="31" max="16384" width="9.33203125" style="1"/>
  </cols>
  <sheetData>
    <row r="1" spans="1:30" ht="17.25" x14ac:dyDescent="0.15">
      <c r="A1" s="211" t="s">
        <v>204</v>
      </c>
      <c r="B1" s="211"/>
      <c r="C1" s="211"/>
      <c r="D1" s="211"/>
      <c r="E1" s="211"/>
      <c r="F1" s="211"/>
      <c r="G1" s="211"/>
      <c r="H1" s="211"/>
    </row>
    <row r="2" spans="1:30" ht="6.75" customHeight="1" x14ac:dyDescent="0.15"/>
    <row r="3" spans="1:30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36</v>
      </c>
      <c r="G3" s="39" t="s">
        <v>37</v>
      </c>
      <c r="H3" s="52" t="s">
        <v>81</v>
      </c>
      <c r="AD3" s="54"/>
    </row>
    <row r="4" spans="1:30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23</v>
      </c>
      <c r="G4" s="162">
        <f>SUM(I4:AC4)</f>
        <v>58</v>
      </c>
      <c r="H4" s="162">
        <f>G4/F4</f>
        <v>2.5217391304347827</v>
      </c>
      <c r="I4" s="53">
        <v>9</v>
      </c>
      <c r="J4" s="53">
        <v>8</v>
      </c>
      <c r="K4" s="53">
        <v>16</v>
      </c>
      <c r="L4" s="53">
        <v>4</v>
      </c>
      <c r="M4" s="53">
        <v>9</v>
      </c>
      <c r="N4" s="53">
        <v>12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30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224"/>
      <c r="H5" s="22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30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224"/>
      <c r="H6" s="224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30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224"/>
      <c r="H7" s="224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30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224"/>
      <c r="H8" s="224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30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224"/>
      <c r="H9" s="224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</row>
    <row r="10" spans="1:30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224"/>
      <c r="H10" s="22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30" ht="15" customHeight="1" x14ac:dyDescent="0.15">
      <c r="A11" s="168"/>
      <c r="B11" s="169"/>
      <c r="C11" s="6" t="s">
        <v>106</v>
      </c>
      <c r="D11" s="14" t="s">
        <v>107</v>
      </c>
      <c r="E11" s="15"/>
      <c r="F11" s="200"/>
      <c r="G11" s="225"/>
      <c r="H11" s="225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30" ht="15" customHeight="1" x14ac:dyDescent="0.15">
      <c r="A12" s="170"/>
      <c r="B12" s="171"/>
      <c r="C12" s="6"/>
      <c r="D12" s="14"/>
      <c r="E12" s="16" t="s">
        <v>32</v>
      </c>
      <c r="F12" s="92">
        <f>SUM(F4)</f>
        <v>23</v>
      </c>
      <c r="G12" s="66">
        <f>SUM(G4)</f>
        <v>58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30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28</v>
      </c>
      <c r="G13" s="45">
        <f t="shared" ref="G13:G20" si="0">SUM(I13:AC13)</f>
        <v>101</v>
      </c>
      <c r="H13" s="45">
        <f t="shared" ref="H13:H57" si="1">G13/F13</f>
        <v>3.6071428571428572</v>
      </c>
      <c r="I13" s="53">
        <v>19</v>
      </c>
      <c r="J13" s="53">
        <v>17</v>
      </c>
      <c r="K13" s="53">
        <v>8</v>
      </c>
      <c r="L13" s="53">
        <v>21</v>
      </c>
      <c r="M13" s="53">
        <v>15</v>
      </c>
      <c r="N13" s="53">
        <v>21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30" ht="15" customHeight="1" x14ac:dyDescent="0.15">
      <c r="A14" s="184" t="s">
        <v>17</v>
      </c>
      <c r="B14" s="186" t="s">
        <v>18</v>
      </c>
      <c r="C14" s="5" t="s">
        <v>110</v>
      </c>
      <c r="D14" s="12" t="s">
        <v>111</v>
      </c>
      <c r="E14" s="13"/>
      <c r="F14" s="94">
        <v>5</v>
      </c>
      <c r="G14" s="46">
        <f t="shared" si="0"/>
        <v>13</v>
      </c>
      <c r="H14" s="46">
        <f t="shared" si="1"/>
        <v>2.6</v>
      </c>
      <c r="I14" s="53">
        <v>13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</row>
    <row r="15" spans="1:30" ht="15" customHeight="1" x14ac:dyDescent="0.15">
      <c r="A15" s="184"/>
      <c r="B15" s="186"/>
      <c r="C15" s="5" t="s">
        <v>112</v>
      </c>
      <c r="D15" s="12" t="s">
        <v>113</v>
      </c>
      <c r="E15" s="13"/>
      <c r="F15" s="94">
        <v>21</v>
      </c>
      <c r="G15" s="46">
        <f t="shared" si="0"/>
        <v>69</v>
      </c>
      <c r="H15" s="46">
        <f t="shared" si="1"/>
        <v>3.2857142857142856</v>
      </c>
      <c r="I15" s="53">
        <v>17</v>
      </c>
      <c r="J15" s="53">
        <v>18</v>
      </c>
      <c r="K15" s="53">
        <v>6</v>
      </c>
      <c r="L15" s="53">
        <v>12</v>
      </c>
      <c r="M15" s="53">
        <v>16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</row>
    <row r="16" spans="1:30" ht="15" customHeight="1" x14ac:dyDescent="0.15">
      <c r="A16" s="184"/>
      <c r="B16" s="186"/>
      <c r="C16" s="17" t="s">
        <v>114</v>
      </c>
      <c r="D16" s="18" t="s">
        <v>115</v>
      </c>
      <c r="E16" s="13"/>
      <c r="F16" s="94">
        <v>5</v>
      </c>
      <c r="G16" s="46">
        <f t="shared" si="0"/>
        <v>17</v>
      </c>
      <c r="H16" s="46">
        <f t="shared" si="1"/>
        <v>3.4</v>
      </c>
      <c r="I16" s="53">
        <v>17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1:30" ht="15" customHeight="1" x14ac:dyDescent="0.15">
      <c r="A17" s="184"/>
      <c r="B17" s="186"/>
      <c r="C17" s="5" t="s">
        <v>116</v>
      </c>
      <c r="D17" s="12" t="s">
        <v>117</v>
      </c>
      <c r="E17" s="13"/>
      <c r="F17" s="94">
        <v>11</v>
      </c>
      <c r="G17" s="46">
        <f t="shared" si="0"/>
        <v>38</v>
      </c>
      <c r="H17" s="46">
        <f>G17/F17</f>
        <v>3.4545454545454546</v>
      </c>
      <c r="I17" s="53">
        <v>11</v>
      </c>
      <c r="J17" s="53">
        <v>13</v>
      </c>
      <c r="K17" s="53">
        <v>14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</row>
    <row r="18" spans="1:30" ht="15" customHeight="1" x14ac:dyDescent="0.15">
      <c r="A18" s="184"/>
      <c r="B18" s="186"/>
      <c r="C18" s="5" t="s">
        <v>118</v>
      </c>
      <c r="D18" s="12" t="s">
        <v>119</v>
      </c>
      <c r="E18" s="13"/>
      <c r="F18" s="94">
        <v>3</v>
      </c>
      <c r="G18" s="46">
        <f t="shared" si="0"/>
        <v>11</v>
      </c>
      <c r="H18" s="46">
        <f>G18/F18</f>
        <v>3.6666666666666665</v>
      </c>
      <c r="I18" s="53">
        <v>11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</row>
    <row r="19" spans="1:30" ht="15" customHeight="1" x14ac:dyDescent="0.15">
      <c r="A19" s="184"/>
      <c r="B19" s="186"/>
      <c r="C19" s="5" t="s">
        <v>120</v>
      </c>
      <c r="D19" s="12" t="s">
        <v>121</v>
      </c>
      <c r="E19" s="13"/>
      <c r="F19" s="94">
        <v>7</v>
      </c>
      <c r="G19" s="46">
        <f t="shared" si="0"/>
        <v>25</v>
      </c>
      <c r="H19" s="46">
        <f>G19/F19</f>
        <v>3.5714285714285716</v>
      </c>
      <c r="I19" s="53">
        <v>11</v>
      </c>
      <c r="J19" s="53">
        <v>14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</row>
    <row r="20" spans="1:30" ht="15" customHeight="1" x14ac:dyDescent="0.15">
      <c r="A20" s="184"/>
      <c r="B20" s="186"/>
      <c r="C20" s="5" t="s">
        <v>122</v>
      </c>
      <c r="D20" s="12" t="s">
        <v>123</v>
      </c>
      <c r="E20" s="13"/>
      <c r="F20" s="94">
        <v>0</v>
      </c>
      <c r="G20" s="46">
        <f t="shared" si="0"/>
        <v>0</v>
      </c>
      <c r="H20" s="70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30" ht="15" customHeight="1" x14ac:dyDescent="0.15">
      <c r="A21" s="184"/>
      <c r="B21" s="186"/>
      <c r="C21" s="5" t="s">
        <v>124</v>
      </c>
      <c r="D21" s="12" t="s">
        <v>125</v>
      </c>
      <c r="E21" s="13"/>
      <c r="F21" s="95">
        <v>6</v>
      </c>
      <c r="G21" s="48">
        <f t="shared" ref="G21:G47" si="2">SUM(I21:AC21)</f>
        <v>14</v>
      </c>
      <c r="H21" s="48">
        <f t="shared" si="1"/>
        <v>2.3333333333333335</v>
      </c>
      <c r="I21" s="53">
        <v>14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</row>
    <row r="22" spans="1:30" ht="15" customHeight="1" x14ac:dyDescent="0.15">
      <c r="A22" s="185"/>
      <c r="B22" s="187"/>
      <c r="C22" s="6"/>
      <c r="D22" s="14"/>
      <c r="E22" s="16" t="s">
        <v>32</v>
      </c>
      <c r="F22" s="92">
        <f>SUM(F13:F21)</f>
        <v>86</v>
      </c>
      <c r="G22" s="66">
        <f>SUM(G13:G21)</f>
        <v>288</v>
      </c>
      <c r="H22" s="6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</row>
    <row r="23" spans="1:30" ht="15" customHeight="1" x14ac:dyDescent="0.15">
      <c r="A23" s="157" t="s">
        <v>4</v>
      </c>
      <c r="B23" s="158"/>
      <c r="C23" s="4" t="s">
        <v>126</v>
      </c>
      <c r="D23" s="10" t="s">
        <v>127</v>
      </c>
      <c r="E23" s="11"/>
      <c r="F23" s="93">
        <v>35</v>
      </c>
      <c r="G23" s="45">
        <f t="shared" si="2"/>
        <v>125</v>
      </c>
      <c r="H23" s="45">
        <f t="shared" si="1"/>
        <v>3.5714285714285716</v>
      </c>
      <c r="I23" s="53">
        <v>17</v>
      </c>
      <c r="J23" s="53">
        <v>14</v>
      </c>
      <c r="K23" s="53">
        <v>5</v>
      </c>
      <c r="L23" s="53">
        <v>18</v>
      </c>
      <c r="M23" s="53">
        <v>16</v>
      </c>
      <c r="N23" s="53">
        <v>16</v>
      </c>
      <c r="O23" s="53">
        <v>20</v>
      </c>
      <c r="P23" s="53">
        <v>19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30" ht="15" customHeight="1" x14ac:dyDescent="0.15">
      <c r="A24" s="168" t="s">
        <v>19</v>
      </c>
      <c r="B24" s="169"/>
      <c r="C24" s="5" t="s">
        <v>128</v>
      </c>
      <c r="D24" s="12" t="s">
        <v>129</v>
      </c>
      <c r="E24" s="13"/>
      <c r="F24" s="94">
        <v>15</v>
      </c>
      <c r="G24" s="46">
        <f t="shared" si="2"/>
        <v>45</v>
      </c>
      <c r="H24" s="46">
        <f t="shared" si="1"/>
        <v>3</v>
      </c>
      <c r="I24" s="53">
        <v>19</v>
      </c>
      <c r="J24" s="53">
        <v>16</v>
      </c>
      <c r="K24" s="53">
        <v>10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30" ht="15" customHeight="1" x14ac:dyDescent="0.15">
      <c r="A25" s="168"/>
      <c r="B25" s="169"/>
      <c r="C25" s="5" t="s">
        <v>130</v>
      </c>
      <c r="D25" s="12" t="s">
        <v>131</v>
      </c>
      <c r="E25" s="13"/>
      <c r="F25" s="94">
        <v>0</v>
      </c>
      <c r="G25" s="46">
        <f t="shared" si="2"/>
        <v>0</v>
      </c>
      <c r="H25" s="70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30" ht="15" customHeight="1" x14ac:dyDescent="0.15">
      <c r="A26" s="168"/>
      <c r="B26" s="169"/>
      <c r="C26" s="5" t="s">
        <v>132</v>
      </c>
      <c r="D26" s="12" t="s">
        <v>133</v>
      </c>
      <c r="E26" s="13"/>
      <c r="F26" s="94">
        <v>33</v>
      </c>
      <c r="G26" s="46">
        <f t="shared" si="2"/>
        <v>61</v>
      </c>
      <c r="H26" s="46">
        <f t="shared" si="1"/>
        <v>1.8484848484848484</v>
      </c>
      <c r="I26" s="53">
        <v>15</v>
      </c>
      <c r="J26" s="53">
        <v>14</v>
      </c>
      <c r="K26" s="53">
        <v>10</v>
      </c>
      <c r="L26" s="53">
        <v>11</v>
      </c>
      <c r="M26" s="53">
        <v>11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30" ht="15" customHeight="1" x14ac:dyDescent="0.15">
      <c r="A27" s="168"/>
      <c r="B27" s="169"/>
      <c r="C27" s="5" t="s">
        <v>134</v>
      </c>
      <c r="D27" s="12" t="s">
        <v>135</v>
      </c>
      <c r="E27" s="13"/>
      <c r="F27" s="94">
        <v>18</v>
      </c>
      <c r="G27" s="217">
        <f t="shared" si="2"/>
        <v>48</v>
      </c>
      <c r="H27" s="217">
        <f>G27/SUM(F27:F28)</f>
        <v>2.5263157894736841</v>
      </c>
      <c r="I27" s="53">
        <v>26</v>
      </c>
      <c r="J27" s="53">
        <v>12</v>
      </c>
      <c r="K27" s="53">
        <v>10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216" t="s">
        <v>206</v>
      </c>
    </row>
    <row r="28" spans="1:30" ht="15" customHeight="1" x14ac:dyDescent="0.15">
      <c r="A28" s="168"/>
      <c r="B28" s="169"/>
      <c r="C28" s="19" t="s">
        <v>136</v>
      </c>
      <c r="D28" s="20" t="s">
        <v>5</v>
      </c>
      <c r="E28" s="21"/>
      <c r="F28" s="94">
        <v>1</v>
      </c>
      <c r="G28" s="218"/>
      <c r="H28" s="21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216"/>
    </row>
    <row r="29" spans="1:30" ht="15" customHeight="1" x14ac:dyDescent="0.15">
      <c r="A29" s="168"/>
      <c r="B29" s="169"/>
      <c r="C29" s="5" t="s">
        <v>137</v>
      </c>
      <c r="D29" s="12" t="s">
        <v>138</v>
      </c>
      <c r="E29" s="13"/>
      <c r="F29" s="94">
        <v>4</v>
      </c>
      <c r="G29" s="46">
        <f t="shared" si="2"/>
        <v>8</v>
      </c>
      <c r="H29" s="46">
        <f t="shared" si="1"/>
        <v>2</v>
      </c>
      <c r="I29" s="53">
        <v>8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30" ht="15" customHeight="1" x14ac:dyDescent="0.15">
      <c r="A30" s="168"/>
      <c r="B30" s="169"/>
      <c r="C30" s="5" t="s">
        <v>139</v>
      </c>
      <c r="D30" s="12" t="s">
        <v>140</v>
      </c>
      <c r="E30" s="13"/>
      <c r="F30" s="94">
        <v>67</v>
      </c>
      <c r="G30" s="46">
        <f t="shared" si="2"/>
        <v>204</v>
      </c>
      <c r="H30" s="46">
        <f t="shared" si="1"/>
        <v>3.044776119402985</v>
      </c>
      <c r="I30" s="53">
        <v>11</v>
      </c>
      <c r="J30" s="53">
        <v>14</v>
      </c>
      <c r="K30" s="53">
        <v>10</v>
      </c>
      <c r="L30" s="53">
        <v>14</v>
      </c>
      <c r="M30" s="53">
        <v>10</v>
      </c>
      <c r="N30" s="53">
        <v>16</v>
      </c>
      <c r="O30" s="53">
        <v>9</v>
      </c>
      <c r="P30" s="53">
        <v>12</v>
      </c>
      <c r="Q30" s="53">
        <v>10</v>
      </c>
      <c r="R30" s="53">
        <v>14</v>
      </c>
      <c r="S30" s="53">
        <v>12</v>
      </c>
      <c r="T30" s="53">
        <v>15</v>
      </c>
      <c r="U30" s="53">
        <v>25</v>
      </c>
      <c r="V30" s="53">
        <v>16</v>
      </c>
      <c r="W30" s="53">
        <v>16</v>
      </c>
      <c r="X30" s="53"/>
      <c r="Y30" s="53"/>
      <c r="Z30" s="53"/>
      <c r="AA30" s="53"/>
      <c r="AB30" s="53"/>
      <c r="AC30" s="53"/>
    </row>
    <row r="31" spans="1:30" ht="15" customHeight="1" x14ac:dyDescent="0.15">
      <c r="A31" s="168"/>
      <c r="B31" s="169"/>
      <c r="C31" s="5" t="s">
        <v>141</v>
      </c>
      <c r="D31" s="12" t="s">
        <v>142</v>
      </c>
      <c r="E31" s="13"/>
      <c r="F31" s="94">
        <v>4</v>
      </c>
      <c r="G31" s="46">
        <f t="shared" si="2"/>
        <v>7</v>
      </c>
      <c r="H31" s="46">
        <f t="shared" si="1"/>
        <v>1.75</v>
      </c>
      <c r="I31" s="53">
        <v>7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30" ht="15" customHeight="1" x14ac:dyDescent="0.15">
      <c r="A32" s="168"/>
      <c r="B32" s="169"/>
      <c r="C32" s="5" t="s">
        <v>143</v>
      </c>
      <c r="D32" s="12" t="s">
        <v>144</v>
      </c>
      <c r="E32" s="13"/>
      <c r="F32" s="94">
        <v>8</v>
      </c>
      <c r="G32" s="46">
        <f t="shared" si="2"/>
        <v>31</v>
      </c>
      <c r="H32" s="46">
        <f t="shared" si="1"/>
        <v>3.875</v>
      </c>
      <c r="I32" s="53">
        <v>10</v>
      </c>
      <c r="J32" s="53">
        <v>21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30" ht="15" customHeight="1" x14ac:dyDescent="0.15">
      <c r="A33" s="168"/>
      <c r="B33" s="169"/>
      <c r="C33" s="5" t="s">
        <v>145</v>
      </c>
      <c r="D33" s="12" t="s">
        <v>146</v>
      </c>
      <c r="E33" s="13"/>
      <c r="F33" s="94">
        <v>2</v>
      </c>
      <c r="G33" s="46">
        <f t="shared" si="2"/>
        <v>5</v>
      </c>
      <c r="H33" s="46">
        <f t="shared" si="1"/>
        <v>2.5</v>
      </c>
      <c r="I33" s="53">
        <v>5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30" ht="15" customHeight="1" x14ac:dyDescent="0.15">
      <c r="A34" s="168"/>
      <c r="B34" s="169"/>
      <c r="C34" s="5" t="s">
        <v>147</v>
      </c>
      <c r="D34" s="12" t="s">
        <v>148</v>
      </c>
      <c r="E34" s="13"/>
      <c r="F34" s="94">
        <v>32</v>
      </c>
      <c r="G34" s="46">
        <f t="shared" si="2"/>
        <v>63</v>
      </c>
      <c r="H34" s="46">
        <f t="shared" si="1"/>
        <v>1.96875</v>
      </c>
      <c r="I34" s="53">
        <v>18</v>
      </c>
      <c r="J34" s="53">
        <v>9</v>
      </c>
      <c r="K34" s="53">
        <v>6</v>
      </c>
      <c r="L34" s="53">
        <v>7</v>
      </c>
      <c r="M34" s="53">
        <v>12</v>
      </c>
      <c r="N34" s="53">
        <v>7</v>
      </c>
      <c r="O34" s="53">
        <v>4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30" ht="15" customHeight="1" x14ac:dyDescent="0.15">
      <c r="A35" s="168"/>
      <c r="B35" s="169"/>
      <c r="C35" s="6" t="s">
        <v>149</v>
      </c>
      <c r="D35" s="14" t="s">
        <v>150</v>
      </c>
      <c r="E35" s="15"/>
      <c r="F35" s="96">
        <v>16</v>
      </c>
      <c r="G35" s="48">
        <f t="shared" si="2"/>
        <v>46</v>
      </c>
      <c r="H35" s="48">
        <f t="shared" si="1"/>
        <v>2.875</v>
      </c>
      <c r="I35" s="53">
        <v>12</v>
      </c>
      <c r="J35" s="53">
        <v>12</v>
      </c>
      <c r="K35" s="53">
        <v>22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30" ht="15" customHeight="1" x14ac:dyDescent="0.15">
      <c r="A36" s="170"/>
      <c r="B36" s="171"/>
      <c r="C36" s="6"/>
      <c r="D36" s="14"/>
      <c r="E36" s="16" t="s">
        <v>32</v>
      </c>
      <c r="F36" s="92">
        <f>SUM(F23:F35)</f>
        <v>235</v>
      </c>
      <c r="G36" s="66">
        <f>SUM(G23:G35)</f>
        <v>643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30" ht="15" customHeight="1" x14ac:dyDescent="0.15">
      <c r="A37" s="157" t="s">
        <v>6</v>
      </c>
      <c r="B37" s="158"/>
      <c r="C37" s="4" t="s">
        <v>151</v>
      </c>
      <c r="D37" s="10" t="s">
        <v>152</v>
      </c>
      <c r="E37" s="22"/>
      <c r="F37" s="97">
        <v>14</v>
      </c>
      <c r="G37" s="51">
        <f>SUM(I37:AC38)</f>
        <v>54</v>
      </c>
      <c r="H37" s="46">
        <f t="shared" si="1"/>
        <v>3.8571428571428572</v>
      </c>
      <c r="I37" s="53">
        <v>12</v>
      </c>
      <c r="J37" s="53">
        <v>8</v>
      </c>
      <c r="K37" s="53">
        <v>9</v>
      </c>
      <c r="L37" s="53">
        <v>7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30" ht="15" customHeight="1" x14ac:dyDescent="0.15">
      <c r="A38" s="168" t="s">
        <v>20</v>
      </c>
      <c r="B38" s="169"/>
      <c r="C38" s="5" t="s">
        <v>153</v>
      </c>
      <c r="D38" s="12" t="s">
        <v>154</v>
      </c>
      <c r="E38" s="23"/>
      <c r="F38" s="98">
        <v>7</v>
      </c>
      <c r="G38" s="46">
        <f t="shared" si="2"/>
        <v>18</v>
      </c>
      <c r="H38" s="46">
        <f t="shared" si="1"/>
        <v>2.5714285714285716</v>
      </c>
      <c r="I38" s="53">
        <v>6</v>
      </c>
      <c r="J38" s="53">
        <v>12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30" ht="15" customHeight="1" x14ac:dyDescent="0.15">
      <c r="A39" s="168"/>
      <c r="B39" s="169"/>
      <c r="C39" s="5" t="s">
        <v>155</v>
      </c>
      <c r="D39" s="12" t="s">
        <v>156</v>
      </c>
      <c r="E39" s="23"/>
      <c r="F39" s="94">
        <v>38</v>
      </c>
      <c r="G39" s="46">
        <f t="shared" si="2"/>
        <v>115</v>
      </c>
      <c r="H39" s="46">
        <f t="shared" si="1"/>
        <v>3.0263157894736841</v>
      </c>
      <c r="I39" s="53">
        <v>3</v>
      </c>
      <c r="J39" s="53">
        <v>15</v>
      </c>
      <c r="K39" s="53">
        <v>9</v>
      </c>
      <c r="L39" s="53">
        <v>16</v>
      </c>
      <c r="M39" s="53">
        <v>15</v>
      </c>
      <c r="N39" s="53">
        <v>13</v>
      </c>
      <c r="O39" s="53">
        <v>17</v>
      </c>
      <c r="P39" s="53">
        <v>8</v>
      </c>
      <c r="Q39" s="53">
        <v>19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30" ht="15" customHeight="1" x14ac:dyDescent="0.15">
      <c r="A40" s="168"/>
      <c r="B40" s="169"/>
      <c r="C40" s="5" t="s">
        <v>157</v>
      </c>
      <c r="D40" s="12" t="s">
        <v>158</v>
      </c>
      <c r="E40" s="23"/>
      <c r="F40" s="94">
        <v>3</v>
      </c>
      <c r="G40" s="46">
        <f t="shared" si="2"/>
        <v>8</v>
      </c>
      <c r="H40" s="46">
        <f t="shared" si="1"/>
        <v>2.6666666666666665</v>
      </c>
      <c r="I40" s="53">
        <v>8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30" ht="15" customHeight="1" x14ac:dyDescent="0.15">
      <c r="A41" s="168"/>
      <c r="B41" s="169"/>
      <c r="C41" s="5" t="s">
        <v>159</v>
      </c>
      <c r="D41" s="12" t="s">
        <v>160</v>
      </c>
      <c r="E41" s="23"/>
      <c r="F41" s="94">
        <v>11</v>
      </c>
      <c r="G41" s="46">
        <f t="shared" si="2"/>
        <v>36</v>
      </c>
      <c r="H41" s="46">
        <f t="shared" si="1"/>
        <v>3.2727272727272729</v>
      </c>
      <c r="I41" s="53">
        <v>12</v>
      </c>
      <c r="J41" s="53">
        <v>10</v>
      </c>
      <c r="K41" s="53">
        <v>14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30" ht="15" customHeight="1" x14ac:dyDescent="0.15">
      <c r="A42" s="168"/>
      <c r="B42" s="169"/>
      <c r="C42" s="17" t="s">
        <v>161</v>
      </c>
      <c r="D42" s="18" t="s">
        <v>162</v>
      </c>
      <c r="E42" s="24"/>
      <c r="F42" s="98">
        <v>1</v>
      </c>
      <c r="G42" s="217">
        <f>SUM(I42:AC42)</f>
        <v>33</v>
      </c>
      <c r="H42" s="217">
        <f>G42/SUM(F42:F43)</f>
        <v>3</v>
      </c>
      <c r="I42" s="53">
        <v>22</v>
      </c>
      <c r="J42" s="53">
        <v>11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216" t="s">
        <v>205</v>
      </c>
    </row>
    <row r="43" spans="1:30" ht="15" customHeight="1" x14ac:dyDescent="0.15">
      <c r="A43" s="168"/>
      <c r="B43" s="169"/>
      <c r="C43" s="5" t="s">
        <v>163</v>
      </c>
      <c r="D43" s="12" t="s">
        <v>164</v>
      </c>
      <c r="E43" s="23"/>
      <c r="F43" s="94">
        <v>10</v>
      </c>
      <c r="G43" s="218"/>
      <c r="H43" s="218"/>
      <c r="I43" s="53">
        <v>11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216"/>
    </row>
    <row r="44" spans="1:30" ht="15" customHeight="1" x14ac:dyDescent="0.15">
      <c r="A44" s="168"/>
      <c r="B44" s="169"/>
      <c r="C44" s="5" t="s">
        <v>165</v>
      </c>
      <c r="D44" s="12" t="s">
        <v>166</v>
      </c>
      <c r="E44" s="23"/>
      <c r="F44" s="94">
        <v>13</v>
      </c>
      <c r="G44" s="46">
        <f t="shared" si="2"/>
        <v>38</v>
      </c>
      <c r="H44" s="46">
        <f t="shared" si="1"/>
        <v>2.9230769230769229</v>
      </c>
      <c r="I44" s="53">
        <v>7</v>
      </c>
      <c r="J44" s="53">
        <v>17</v>
      </c>
      <c r="K44" s="53">
        <v>14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30" ht="15" customHeight="1" x14ac:dyDescent="0.15">
      <c r="A45" s="168"/>
      <c r="B45" s="169"/>
      <c r="C45" s="5" t="s">
        <v>167</v>
      </c>
      <c r="D45" s="12" t="s">
        <v>168</v>
      </c>
      <c r="E45" s="23"/>
      <c r="F45" s="94">
        <v>42</v>
      </c>
      <c r="G45" s="46">
        <f t="shared" si="2"/>
        <v>140</v>
      </c>
      <c r="H45" s="46">
        <f t="shared" si="1"/>
        <v>3.3333333333333335</v>
      </c>
      <c r="I45" s="53">
        <v>10</v>
      </c>
      <c r="J45" s="53">
        <v>13</v>
      </c>
      <c r="K45" s="53">
        <v>17</v>
      </c>
      <c r="L45" s="53">
        <v>13</v>
      </c>
      <c r="M45" s="53">
        <v>14</v>
      </c>
      <c r="N45" s="53">
        <v>29</v>
      </c>
      <c r="O45" s="53">
        <v>25</v>
      </c>
      <c r="P45" s="53">
        <v>19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1:30" ht="15" customHeight="1" x14ac:dyDescent="0.15">
      <c r="A46" s="168"/>
      <c r="B46" s="169"/>
      <c r="C46" s="5" t="s">
        <v>169</v>
      </c>
      <c r="D46" s="12" t="s">
        <v>170</v>
      </c>
      <c r="E46" s="23"/>
      <c r="F46" s="94">
        <v>30</v>
      </c>
      <c r="G46" s="46">
        <f t="shared" si="2"/>
        <v>96</v>
      </c>
      <c r="H46" s="46">
        <f t="shared" si="1"/>
        <v>3.2</v>
      </c>
      <c r="I46" s="53">
        <v>14</v>
      </c>
      <c r="J46" s="53">
        <v>12</v>
      </c>
      <c r="K46" s="53">
        <v>18</v>
      </c>
      <c r="L46" s="53">
        <v>14</v>
      </c>
      <c r="M46" s="53">
        <v>13</v>
      </c>
      <c r="N46" s="53">
        <v>11</v>
      </c>
      <c r="O46" s="53">
        <v>14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</row>
    <row r="47" spans="1:30" ht="15" customHeight="1" x14ac:dyDescent="0.15">
      <c r="A47" s="168"/>
      <c r="B47" s="169"/>
      <c r="C47" s="17" t="s">
        <v>171</v>
      </c>
      <c r="D47" s="18" t="s">
        <v>172</v>
      </c>
      <c r="E47" s="23"/>
      <c r="F47" s="94">
        <v>15</v>
      </c>
      <c r="G47" s="46">
        <f t="shared" si="2"/>
        <v>40</v>
      </c>
      <c r="H47" s="46">
        <f t="shared" si="1"/>
        <v>2.6666666666666665</v>
      </c>
      <c r="I47" s="53">
        <v>26</v>
      </c>
      <c r="J47" s="53">
        <v>14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1:30" ht="15" customHeight="1" x14ac:dyDescent="0.15">
      <c r="A48" s="168"/>
      <c r="B48" s="169"/>
      <c r="C48" s="17" t="s">
        <v>173</v>
      </c>
      <c r="D48" s="18" t="s">
        <v>7</v>
      </c>
      <c r="E48" s="25"/>
      <c r="F48" s="96">
        <v>4</v>
      </c>
      <c r="G48" s="48">
        <f>SUM(I48:AC48)</f>
        <v>8</v>
      </c>
      <c r="H48" s="46">
        <f>G48/(F48+3)</f>
        <v>1.1428571428571428</v>
      </c>
      <c r="I48" s="53">
        <v>8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</row>
    <row r="49" spans="1:29" ht="15" customHeight="1" x14ac:dyDescent="0.15">
      <c r="A49" s="170"/>
      <c r="B49" s="171"/>
      <c r="C49" s="6"/>
      <c r="D49" s="14"/>
      <c r="E49" s="26" t="s">
        <v>32</v>
      </c>
      <c r="F49" s="99">
        <f>SUM(F37:F48)</f>
        <v>188</v>
      </c>
      <c r="G49" s="51">
        <f>SUM(G37:G48)</f>
        <v>586</v>
      </c>
      <c r="H49" s="66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1:29" ht="15" customHeight="1" x14ac:dyDescent="0.15">
      <c r="A50" s="190" t="s">
        <v>71</v>
      </c>
      <c r="B50" s="191"/>
      <c r="C50" s="4" t="s">
        <v>198</v>
      </c>
      <c r="D50" s="10" t="s">
        <v>72</v>
      </c>
      <c r="E50" s="22"/>
      <c r="F50" s="97">
        <v>0</v>
      </c>
      <c r="G50" s="51">
        <f>SUM(I50:AC51)</f>
        <v>57</v>
      </c>
      <c r="H50" s="10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1:29" ht="15" customHeight="1" x14ac:dyDescent="0.15">
      <c r="A51" s="168" t="s">
        <v>33</v>
      </c>
      <c r="B51" s="169"/>
      <c r="C51" s="5" t="s">
        <v>199</v>
      </c>
      <c r="D51" s="12" t="s">
        <v>74</v>
      </c>
      <c r="E51" s="23"/>
      <c r="F51" s="94">
        <v>23</v>
      </c>
      <c r="G51" s="46">
        <f>SUM(I51:AC51)</f>
        <v>57</v>
      </c>
      <c r="H51" s="46">
        <f t="shared" si="1"/>
        <v>2.4782608695652173</v>
      </c>
      <c r="I51" s="53">
        <v>9</v>
      </c>
      <c r="J51" s="53">
        <v>13</v>
      </c>
      <c r="K51" s="53">
        <v>14</v>
      </c>
      <c r="L51" s="53">
        <v>10</v>
      </c>
      <c r="M51" s="53">
        <v>11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</row>
    <row r="52" spans="1:29" ht="15" customHeight="1" x14ac:dyDescent="0.15">
      <c r="A52" s="168"/>
      <c r="B52" s="169"/>
      <c r="C52" s="7" t="s">
        <v>200</v>
      </c>
      <c r="D52" s="12" t="s">
        <v>75</v>
      </c>
      <c r="E52" s="27"/>
      <c r="F52" s="98">
        <v>13</v>
      </c>
      <c r="G52" s="46">
        <f>SUM(I52:AC52)</f>
        <v>33</v>
      </c>
      <c r="H52" s="46">
        <f t="shared" si="1"/>
        <v>2.5384615384615383</v>
      </c>
      <c r="I52" s="53">
        <v>12</v>
      </c>
      <c r="J52" s="53">
        <v>12</v>
      </c>
      <c r="K52" s="53">
        <v>9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:29" ht="15" customHeight="1" x14ac:dyDescent="0.15">
      <c r="A53" s="168"/>
      <c r="B53" s="169"/>
      <c r="C53" s="7" t="s">
        <v>201</v>
      </c>
      <c r="D53" s="12" t="s">
        <v>76</v>
      </c>
      <c r="E53" s="27"/>
      <c r="F53" s="98">
        <v>14</v>
      </c>
      <c r="G53" s="46">
        <f>SUM(I53:AC53)</f>
        <v>25</v>
      </c>
      <c r="H53" s="46">
        <f t="shared" si="1"/>
        <v>1.7857142857142858</v>
      </c>
      <c r="I53" s="53">
        <v>13</v>
      </c>
      <c r="J53" s="53">
        <v>12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</row>
    <row r="54" spans="1:29" ht="15" customHeight="1" x14ac:dyDescent="0.15">
      <c r="A54" s="168"/>
      <c r="B54" s="169"/>
      <c r="C54" s="7" t="s">
        <v>202</v>
      </c>
      <c r="D54" s="12" t="s">
        <v>77</v>
      </c>
      <c r="E54" s="28"/>
      <c r="F54" s="98">
        <v>0</v>
      </c>
      <c r="G54" s="46">
        <f>SUM(I54:AC54)</f>
        <v>0</v>
      </c>
      <c r="H54" s="70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spans="1:29" ht="15" customHeight="1" x14ac:dyDescent="0.15">
      <c r="A55" s="168"/>
      <c r="B55" s="169"/>
      <c r="C55" s="29" t="s">
        <v>203</v>
      </c>
      <c r="D55" s="14" t="s">
        <v>78</v>
      </c>
      <c r="E55" s="25"/>
      <c r="F55" s="100">
        <v>2</v>
      </c>
      <c r="G55" s="48">
        <f>SUM(I55:AC55)</f>
        <v>9</v>
      </c>
      <c r="H55" s="48">
        <f t="shared" si="1"/>
        <v>4.5</v>
      </c>
      <c r="I55" s="53">
        <v>9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</row>
    <row r="56" spans="1:29" ht="15" customHeight="1" x14ac:dyDescent="0.15">
      <c r="A56" s="170"/>
      <c r="B56" s="171"/>
      <c r="C56" s="6"/>
      <c r="D56" s="14"/>
      <c r="E56" s="16" t="s">
        <v>32</v>
      </c>
      <c r="F56" s="92">
        <f>SUM(F50:F55)</f>
        <v>52</v>
      </c>
      <c r="G56" s="66">
        <f>SUM(G50:G55)</f>
        <v>181</v>
      </c>
      <c r="H56" s="66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</row>
    <row r="57" spans="1:29" ht="15" customHeight="1" x14ac:dyDescent="0.15">
      <c r="A57" s="157" t="s">
        <v>8</v>
      </c>
      <c r="B57" s="158"/>
      <c r="C57" s="4" t="s">
        <v>174</v>
      </c>
      <c r="D57" s="10" t="s">
        <v>9</v>
      </c>
      <c r="E57" s="22"/>
      <c r="F57" s="172">
        <v>43</v>
      </c>
      <c r="G57" s="162">
        <f>SUM(I57:AC57)</f>
        <v>137</v>
      </c>
      <c r="H57" s="162">
        <f t="shared" si="1"/>
        <v>3.1860465116279069</v>
      </c>
      <c r="I57" s="53">
        <v>13</v>
      </c>
      <c r="J57" s="53">
        <v>17</v>
      </c>
      <c r="K57" s="53">
        <v>11</v>
      </c>
      <c r="L57" s="53">
        <v>22</v>
      </c>
      <c r="M57" s="53">
        <v>26</v>
      </c>
      <c r="N57" s="53">
        <v>13</v>
      </c>
      <c r="O57" s="53">
        <v>15</v>
      </c>
      <c r="P57" s="53">
        <v>8</v>
      </c>
      <c r="Q57" s="53">
        <v>12</v>
      </c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</row>
    <row r="58" spans="1:29" ht="15" customHeight="1" x14ac:dyDescent="0.15">
      <c r="A58" s="222" t="s">
        <v>21</v>
      </c>
      <c r="B58" s="188" t="s">
        <v>22</v>
      </c>
      <c r="C58" s="5" t="s">
        <v>175</v>
      </c>
      <c r="D58" s="12" t="s">
        <v>10</v>
      </c>
      <c r="E58" s="23"/>
      <c r="F58" s="173"/>
      <c r="G58" s="163"/>
      <c r="H58" s="16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</row>
    <row r="59" spans="1:29" ht="15" customHeight="1" x14ac:dyDescent="0.15">
      <c r="A59" s="222"/>
      <c r="B59" s="188"/>
      <c r="C59" s="5" t="s">
        <v>176</v>
      </c>
      <c r="D59" s="12" t="s">
        <v>11</v>
      </c>
      <c r="E59" s="23"/>
      <c r="F59" s="173"/>
      <c r="G59" s="163"/>
      <c r="H59" s="16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</row>
    <row r="60" spans="1:29" ht="15" customHeight="1" x14ac:dyDescent="0.15">
      <c r="A60" s="222"/>
      <c r="B60" s="188"/>
      <c r="C60" s="5" t="s">
        <v>177</v>
      </c>
      <c r="D60" s="12" t="s">
        <v>12</v>
      </c>
      <c r="E60" s="23"/>
      <c r="F60" s="173"/>
      <c r="G60" s="163"/>
      <c r="H60" s="16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1:29" ht="15" customHeight="1" x14ac:dyDescent="0.15">
      <c r="A61" s="222"/>
      <c r="B61" s="188"/>
      <c r="C61" s="5" t="s">
        <v>178</v>
      </c>
      <c r="D61" s="12" t="s">
        <v>13</v>
      </c>
      <c r="E61" s="23"/>
      <c r="F61" s="173"/>
      <c r="G61" s="163"/>
      <c r="H61" s="16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</row>
    <row r="62" spans="1:29" ht="15" customHeight="1" x14ac:dyDescent="0.15">
      <c r="A62" s="222"/>
      <c r="B62" s="188"/>
      <c r="C62" s="5" t="s">
        <v>179</v>
      </c>
      <c r="D62" s="12" t="s">
        <v>14</v>
      </c>
      <c r="E62" s="23"/>
      <c r="F62" s="173"/>
      <c r="G62" s="163"/>
      <c r="H62" s="16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</row>
    <row r="63" spans="1:29" ht="13.5" x14ac:dyDescent="0.15">
      <c r="A63" s="222"/>
      <c r="B63" s="188"/>
      <c r="C63" s="6" t="s">
        <v>180</v>
      </c>
      <c r="D63" s="14" t="s">
        <v>181</v>
      </c>
      <c r="E63" s="25"/>
      <c r="F63" s="219"/>
      <c r="G63" s="164"/>
      <c r="H63" s="164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1:29" ht="13.5" x14ac:dyDescent="0.15">
      <c r="A64" s="223"/>
      <c r="B64" s="188"/>
      <c r="C64" s="6"/>
      <c r="D64" s="14"/>
      <c r="E64" s="26" t="s">
        <v>32</v>
      </c>
      <c r="F64" s="99">
        <f>SUM(F57)</f>
        <v>43</v>
      </c>
      <c r="G64" s="51">
        <f>SUM(G57)</f>
        <v>137</v>
      </c>
      <c r="H64" s="51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:29" ht="13.5" x14ac:dyDescent="0.15">
      <c r="A65" s="220"/>
      <c r="B65" s="221"/>
      <c r="C65" s="30"/>
      <c r="D65" s="31"/>
      <c r="E65" s="32"/>
      <c r="F65" s="99"/>
      <c r="G65" s="51"/>
      <c r="H65" s="51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</row>
    <row r="66" spans="1:29" ht="13.5" x14ac:dyDescent="0.15">
      <c r="A66" s="33"/>
      <c r="B66" s="34"/>
      <c r="C66" s="35"/>
      <c r="D66" s="36"/>
      <c r="E66" s="37" t="s">
        <v>34</v>
      </c>
      <c r="F66" s="101">
        <f>SUM(F64,F56,F49,F36,F22,F12)</f>
        <v>627</v>
      </c>
      <c r="G66" s="91">
        <f>SUM(G64,G56,G49,G36,G22,G12)</f>
        <v>1893</v>
      </c>
      <c r="H66" s="91"/>
    </row>
  </sheetData>
  <mergeCells count="29">
    <mergeCell ref="A1:H1"/>
    <mergeCell ref="A3:B3"/>
    <mergeCell ref="A4:B4"/>
    <mergeCell ref="F4:F11"/>
    <mergeCell ref="G4:G11"/>
    <mergeCell ref="H4:H11"/>
    <mergeCell ref="A5:B12"/>
    <mergeCell ref="A38:B49"/>
    <mergeCell ref="G57:G63"/>
    <mergeCell ref="A13:B13"/>
    <mergeCell ref="A14:A22"/>
    <mergeCell ref="B14:B22"/>
    <mergeCell ref="A23:B23"/>
    <mergeCell ref="A65:B65"/>
    <mergeCell ref="G42:G43"/>
    <mergeCell ref="H42:H43"/>
    <mergeCell ref="AD42:AD43"/>
    <mergeCell ref="AD27:AD28"/>
    <mergeCell ref="A50:B50"/>
    <mergeCell ref="A51:B56"/>
    <mergeCell ref="A57:B57"/>
    <mergeCell ref="F57:F63"/>
    <mergeCell ref="H57:H63"/>
    <mergeCell ref="A58:A64"/>
    <mergeCell ref="B58:B64"/>
    <mergeCell ref="A24:B36"/>
    <mergeCell ref="G27:G28"/>
    <mergeCell ref="H27:H28"/>
    <mergeCell ref="A37:B37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F66"/>
  <sheetViews>
    <sheetView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G18" sqref="G18:G21"/>
    </sheetView>
  </sheetViews>
  <sheetFormatPr defaultRowHeight="12" outlineLevelCol="1" x14ac:dyDescent="0.15"/>
  <cols>
    <col min="1" max="2" width="3" style="1" customWidth="1"/>
    <col min="3" max="3" width="8.6640625" style="1" bestFit="1" customWidth="1"/>
    <col min="4" max="4" width="60.83203125" style="1" bestFit="1" customWidth="1"/>
    <col min="5" max="5" width="7.33203125" style="2" bestFit="1" customWidth="1"/>
    <col min="6" max="8" width="15.33203125" style="1" customWidth="1"/>
    <col min="9" max="10" width="9.33203125" style="1" hidden="1" customWidth="1" outlineLevel="1"/>
    <col min="11" max="29" width="9.33203125" hidden="1" customWidth="1" outlineLevel="1"/>
    <col min="30" max="30" width="25.5" bestFit="1" customWidth="1" collapsed="1"/>
    <col min="33" max="16384" width="9.33203125" style="1"/>
  </cols>
  <sheetData>
    <row r="1" spans="1:30" ht="17.25" x14ac:dyDescent="0.15">
      <c r="A1" s="211" t="s">
        <v>193</v>
      </c>
      <c r="B1" s="211"/>
      <c r="C1" s="211"/>
      <c r="D1" s="211"/>
      <c r="E1" s="211"/>
      <c r="F1" s="211"/>
      <c r="G1" s="211"/>
      <c r="H1" s="211"/>
    </row>
    <row r="2" spans="1:30" ht="6.75" customHeight="1" x14ac:dyDescent="0.15"/>
    <row r="3" spans="1:30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36</v>
      </c>
      <c r="G3" s="39" t="s">
        <v>37</v>
      </c>
      <c r="H3" s="52" t="s">
        <v>81</v>
      </c>
    </row>
    <row r="4" spans="1:30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32</v>
      </c>
      <c r="G4" s="162">
        <f>SUM(I4:AC4)</f>
        <v>88</v>
      </c>
      <c r="H4" s="162">
        <f>G4/F4</f>
        <v>2.75</v>
      </c>
      <c r="I4" s="53">
        <v>17</v>
      </c>
      <c r="J4" s="53">
        <v>11</v>
      </c>
      <c r="K4" s="53">
        <v>9</v>
      </c>
      <c r="L4" s="53">
        <v>19</v>
      </c>
      <c r="M4" s="53">
        <v>3</v>
      </c>
      <c r="N4" s="53">
        <v>10</v>
      </c>
      <c r="O4" s="53">
        <v>12</v>
      </c>
      <c r="P4" s="53">
        <v>7</v>
      </c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224"/>
      <c r="H5" s="22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224"/>
      <c r="H6" s="224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224"/>
      <c r="H7" s="224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224"/>
      <c r="H8" s="224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30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224"/>
      <c r="H9" s="224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1:30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224"/>
      <c r="H10" s="22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1:30" ht="15" customHeight="1" x14ac:dyDescent="0.15">
      <c r="A11" s="168"/>
      <c r="B11" s="169"/>
      <c r="C11" s="6" t="s">
        <v>106</v>
      </c>
      <c r="D11" s="14" t="s">
        <v>107</v>
      </c>
      <c r="E11" s="15"/>
      <c r="F11" s="200"/>
      <c r="G11" s="225"/>
      <c r="H11" s="225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1:30" ht="15" customHeight="1" x14ac:dyDescent="0.15">
      <c r="A12" s="170"/>
      <c r="B12" s="171"/>
      <c r="C12" s="6"/>
      <c r="D12" s="14"/>
      <c r="E12" s="16" t="s">
        <v>32</v>
      </c>
      <c r="F12" s="92">
        <f>SUM(F4)</f>
        <v>32</v>
      </c>
      <c r="G12" s="66">
        <f>SUM(G4)</f>
        <v>88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30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30</v>
      </c>
      <c r="G13" s="45">
        <f>SUM(I13:AC13)</f>
        <v>77</v>
      </c>
      <c r="H13" s="45">
        <f t="shared" ref="H13:H57" si="0">G13/F13</f>
        <v>2.5666666666666669</v>
      </c>
      <c r="I13" s="53">
        <v>16</v>
      </c>
      <c r="J13" s="53">
        <v>10</v>
      </c>
      <c r="K13" s="53">
        <v>10</v>
      </c>
      <c r="L13" s="53">
        <v>13</v>
      </c>
      <c r="M13" s="53">
        <v>16</v>
      </c>
      <c r="N13" s="53">
        <v>12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0" ht="15" customHeight="1" x14ac:dyDescent="0.15">
      <c r="A14" s="184" t="s">
        <v>17</v>
      </c>
      <c r="B14" s="186" t="s">
        <v>18</v>
      </c>
      <c r="C14" s="5" t="s">
        <v>110</v>
      </c>
      <c r="D14" s="12" t="s">
        <v>111</v>
      </c>
      <c r="E14" s="13"/>
      <c r="F14" s="94">
        <v>6</v>
      </c>
      <c r="G14" s="46">
        <f>SUM(I14:AC14)</f>
        <v>13</v>
      </c>
      <c r="H14" s="46">
        <f t="shared" si="0"/>
        <v>2.1666666666666665</v>
      </c>
      <c r="I14" s="53">
        <v>13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</row>
    <row r="15" spans="1:30" ht="15" customHeight="1" x14ac:dyDescent="0.15">
      <c r="A15" s="184"/>
      <c r="B15" s="186"/>
      <c r="C15" s="5" t="s">
        <v>112</v>
      </c>
      <c r="D15" s="12" t="s">
        <v>113</v>
      </c>
      <c r="E15" s="13"/>
      <c r="F15" s="94">
        <v>24</v>
      </c>
      <c r="G15" s="46">
        <f>SUM(I15:AC15)</f>
        <v>66</v>
      </c>
      <c r="H15" s="46">
        <f t="shared" si="0"/>
        <v>2.75</v>
      </c>
      <c r="I15" s="53">
        <v>14</v>
      </c>
      <c r="J15" s="53">
        <v>19</v>
      </c>
      <c r="K15" s="53">
        <v>14</v>
      </c>
      <c r="L15" s="53">
        <v>19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1:30" ht="15" customHeight="1" x14ac:dyDescent="0.15">
      <c r="A16" s="184"/>
      <c r="B16" s="186"/>
      <c r="C16" s="17" t="s">
        <v>114</v>
      </c>
      <c r="D16" s="18" t="s">
        <v>115</v>
      </c>
      <c r="E16" s="13"/>
      <c r="F16" s="94">
        <v>4</v>
      </c>
      <c r="G16" s="46">
        <f>SUM(I16:AC16)</f>
        <v>11</v>
      </c>
      <c r="H16" s="46">
        <f t="shared" si="0"/>
        <v>2.75</v>
      </c>
      <c r="I16" s="53">
        <v>11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ht="15" customHeight="1" x14ac:dyDescent="0.15">
      <c r="A17" s="184"/>
      <c r="B17" s="186"/>
      <c r="C17" s="5" t="s">
        <v>116</v>
      </c>
      <c r="D17" s="12" t="s">
        <v>117</v>
      </c>
      <c r="E17" s="13"/>
      <c r="F17" s="94">
        <v>13</v>
      </c>
      <c r="G17" s="46">
        <f>SUM(I17:AC17)</f>
        <v>40</v>
      </c>
      <c r="H17" s="46">
        <f t="shared" si="0"/>
        <v>3.0769230769230771</v>
      </c>
      <c r="I17" s="53">
        <v>20</v>
      </c>
      <c r="J17" s="53">
        <v>20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ht="15" customHeight="1" x14ac:dyDescent="0.15">
      <c r="A18" s="184"/>
      <c r="B18" s="186"/>
      <c r="C18" s="5" t="s">
        <v>118</v>
      </c>
      <c r="D18" s="12" t="s">
        <v>119</v>
      </c>
      <c r="E18" s="13"/>
      <c r="F18" s="94">
        <v>2</v>
      </c>
      <c r="G18" s="217" t="s">
        <v>92</v>
      </c>
      <c r="H18" s="226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 t="s">
        <v>194</v>
      </c>
    </row>
    <row r="19" spans="1:30" ht="15" customHeight="1" x14ac:dyDescent="0.15">
      <c r="A19" s="184"/>
      <c r="B19" s="186"/>
      <c r="C19" s="5" t="s">
        <v>120</v>
      </c>
      <c r="D19" s="12" t="s">
        <v>121</v>
      </c>
      <c r="E19" s="13"/>
      <c r="F19" s="94">
        <v>11</v>
      </c>
      <c r="G19" s="163"/>
      <c r="H19" s="228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1:30" ht="15" customHeight="1" x14ac:dyDescent="0.15">
      <c r="A20" s="184"/>
      <c r="B20" s="186"/>
      <c r="C20" s="5" t="s">
        <v>122</v>
      </c>
      <c r="D20" s="12" t="s">
        <v>123</v>
      </c>
      <c r="E20" s="13"/>
      <c r="F20" s="94">
        <v>3</v>
      </c>
      <c r="G20" s="163"/>
      <c r="H20" s="228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1:30" ht="15" customHeight="1" x14ac:dyDescent="0.15">
      <c r="A21" s="184"/>
      <c r="B21" s="186"/>
      <c r="C21" s="5" t="s">
        <v>124</v>
      </c>
      <c r="D21" s="12" t="s">
        <v>125</v>
      </c>
      <c r="E21" s="13"/>
      <c r="F21" s="95">
        <v>2</v>
      </c>
      <c r="G21" s="164"/>
      <c r="H21" s="229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 t="s">
        <v>195</v>
      </c>
    </row>
    <row r="22" spans="1:30" ht="15" customHeight="1" x14ac:dyDescent="0.15">
      <c r="A22" s="185"/>
      <c r="B22" s="187"/>
      <c r="C22" s="6"/>
      <c r="D22" s="14"/>
      <c r="E22" s="16" t="s">
        <v>32</v>
      </c>
      <c r="F22" s="92">
        <f>SUM(F13:F21)</f>
        <v>95</v>
      </c>
      <c r="G22" s="66">
        <f>SUM(G13:G21)</f>
        <v>207</v>
      </c>
      <c r="H22" s="6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</row>
    <row r="23" spans="1:30" ht="15" customHeight="1" x14ac:dyDescent="0.15">
      <c r="A23" s="157" t="s">
        <v>4</v>
      </c>
      <c r="B23" s="158"/>
      <c r="C23" s="4" t="s">
        <v>126</v>
      </c>
      <c r="D23" s="10" t="s">
        <v>127</v>
      </c>
      <c r="E23" s="11"/>
      <c r="F23" s="93">
        <v>33</v>
      </c>
      <c r="G23" s="45">
        <f t="shared" ref="G23:G47" si="1">SUM(I23:AC23)</f>
        <v>111</v>
      </c>
      <c r="H23" s="45">
        <f t="shared" si="0"/>
        <v>3.3636363636363638</v>
      </c>
      <c r="I23" s="53">
        <v>14</v>
      </c>
      <c r="J23" s="53">
        <v>10</v>
      </c>
      <c r="K23" s="53">
        <v>10</v>
      </c>
      <c r="L23" s="53">
        <v>13</v>
      </c>
      <c r="M23" s="53">
        <v>11</v>
      </c>
      <c r="N23" s="53">
        <v>14</v>
      </c>
      <c r="O23" s="53">
        <v>19</v>
      </c>
      <c r="P23" s="53">
        <v>20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</row>
    <row r="24" spans="1:30" ht="15" customHeight="1" x14ac:dyDescent="0.15">
      <c r="A24" s="168" t="s">
        <v>19</v>
      </c>
      <c r="B24" s="169"/>
      <c r="C24" s="5" t="s">
        <v>128</v>
      </c>
      <c r="D24" s="12" t="s">
        <v>129</v>
      </c>
      <c r="E24" s="13"/>
      <c r="F24" s="94">
        <v>13</v>
      </c>
      <c r="G24" s="46">
        <f t="shared" si="1"/>
        <v>28</v>
      </c>
      <c r="H24" s="46">
        <f t="shared" si="0"/>
        <v>2.1538461538461537</v>
      </c>
      <c r="I24" s="53">
        <v>12</v>
      </c>
      <c r="J24" s="53">
        <v>8</v>
      </c>
      <c r="K24" s="53">
        <v>8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0" ht="15" customHeight="1" x14ac:dyDescent="0.15">
      <c r="A25" s="168"/>
      <c r="B25" s="169"/>
      <c r="C25" s="5" t="s">
        <v>130</v>
      </c>
      <c r="D25" s="12" t="s">
        <v>131</v>
      </c>
      <c r="E25" s="13"/>
      <c r="F25" s="94">
        <v>0</v>
      </c>
      <c r="G25" s="46">
        <f t="shared" si="1"/>
        <v>0</v>
      </c>
      <c r="H25" s="70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</row>
    <row r="26" spans="1:30" ht="15" customHeight="1" x14ac:dyDescent="0.15">
      <c r="A26" s="168"/>
      <c r="B26" s="169"/>
      <c r="C26" s="5" t="s">
        <v>132</v>
      </c>
      <c r="D26" s="12" t="s">
        <v>133</v>
      </c>
      <c r="E26" s="13"/>
      <c r="F26" s="94">
        <v>20</v>
      </c>
      <c r="G26" s="46">
        <f t="shared" si="1"/>
        <v>43</v>
      </c>
      <c r="H26" s="46">
        <f t="shared" si="0"/>
        <v>2.15</v>
      </c>
      <c r="I26" s="53">
        <v>11</v>
      </c>
      <c r="J26" s="53">
        <v>13</v>
      </c>
      <c r="K26" s="53">
        <v>10</v>
      </c>
      <c r="L26" s="53">
        <v>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</row>
    <row r="27" spans="1:30" ht="15" customHeight="1" x14ac:dyDescent="0.15">
      <c r="A27" s="168"/>
      <c r="B27" s="169"/>
      <c r="C27" s="5" t="s">
        <v>134</v>
      </c>
      <c r="D27" s="12" t="s">
        <v>135</v>
      </c>
      <c r="E27" s="13"/>
      <c r="F27" s="94">
        <v>2</v>
      </c>
      <c r="G27" s="217">
        <f t="shared" si="1"/>
        <v>8</v>
      </c>
      <c r="H27" s="217">
        <f>G27/SUM(F27:F28)</f>
        <v>2.6666666666666665</v>
      </c>
      <c r="I27" s="53">
        <v>8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216" t="s">
        <v>196</v>
      </c>
    </row>
    <row r="28" spans="1:30" ht="15" customHeight="1" x14ac:dyDescent="0.15">
      <c r="A28" s="168"/>
      <c r="B28" s="169"/>
      <c r="C28" s="19" t="s">
        <v>136</v>
      </c>
      <c r="D28" s="20" t="s">
        <v>5</v>
      </c>
      <c r="E28" s="21"/>
      <c r="F28" s="94">
        <v>1</v>
      </c>
      <c r="G28" s="218"/>
      <c r="H28" s="21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216"/>
    </row>
    <row r="29" spans="1:30" ht="15" customHeight="1" x14ac:dyDescent="0.15">
      <c r="A29" s="168"/>
      <c r="B29" s="169"/>
      <c r="C29" s="5" t="s">
        <v>137</v>
      </c>
      <c r="D29" s="12" t="s">
        <v>138</v>
      </c>
      <c r="E29" s="13"/>
      <c r="F29" s="94">
        <v>4</v>
      </c>
      <c r="G29" s="46">
        <f t="shared" si="1"/>
        <v>11</v>
      </c>
      <c r="H29" s="46">
        <f t="shared" si="0"/>
        <v>2.75</v>
      </c>
      <c r="I29" s="53">
        <v>11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</row>
    <row r="30" spans="1:30" ht="15" customHeight="1" x14ac:dyDescent="0.15">
      <c r="A30" s="168"/>
      <c r="B30" s="169"/>
      <c r="C30" s="5" t="s">
        <v>139</v>
      </c>
      <c r="D30" s="12" t="s">
        <v>140</v>
      </c>
      <c r="E30" s="13"/>
      <c r="F30" s="94">
        <v>94</v>
      </c>
      <c r="G30" s="46">
        <f t="shared" si="1"/>
        <v>280</v>
      </c>
      <c r="H30" s="46">
        <f t="shared" si="0"/>
        <v>2.978723404255319</v>
      </c>
      <c r="I30" s="53">
        <v>15</v>
      </c>
      <c r="J30" s="53">
        <v>17</v>
      </c>
      <c r="K30" s="53">
        <v>13</v>
      </c>
      <c r="L30" s="53">
        <v>15</v>
      </c>
      <c r="M30" s="53">
        <v>10</v>
      </c>
      <c r="N30" s="53">
        <v>13</v>
      </c>
      <c r="O30" s="53">
        <v>6</v>
      </c>
      <c r="P30" s="53">
        <v>12</v>
      </c>
      <c r="Q30" s="53">
        <v>5</v>
      </c>
      <c r="R30" s="53">
        <v>15</v>
      </c>
      <c r="S30" s="53">
        <v>21</v>
      </c>
      <c r="T30" s="53">
        <v>9</v>
      </c>
      <c r="U30" s="53">
        <v>13</v>
      </c>
      <c r="V30" s="53">
        <v>13</v>
      </c>
      <c r="W30" s="53">
        <v>10</v>
      </c>
      <c r="X30" s="53">
        <v>23</v>
      </c>
      <c r="Y30" s="53">
        <v>12</v>
      </c>
      <c r="Z30" s="53">
        <v>11</v>
      </c>
      <c r="AA30" s="53">
        <v>14</v>
      </c>
      <c r="AB30" s="53">
        <v>15</v>
      </c>
      <c r="AC30" s="53">
        <v>18</v>
      </c>
      <c r="AD30" s="53"/>
    </row>
    <row r="31" spans="1:30" ht="15" customHeight="1" x14ac:dyDescent="0.15">
      <c r="A31" s="168"/>
      <c r="B31" s="169"/>
      <c r="C31" s="5" t="s">
        <v>141</v>
      </c>
      <c r="D31" s="12" t="s">
        <v>142</v>
      </c>
      <c r="E31" s="13"/>
      <c r="F31" s="94">
        <v>0</v>
      </c>
      <c r="G31" s="46">
        <f t="shared" si="1"/>
        <v>0</v>
      </c>
      <c r="H31" s="70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1:30" ht="15" customHeight="1" x14ac:dyDescent="0.15">
      <c r="A32" s="168"/>
      <c r="B32" s="169"/>
      <c r="C32" s="5" t="s">
        <v>143</v>
      </c>
      <c r="D32" s="12" t="s">
        <v>144</v>
      </c>
      <c r="E32" s="13"/>
      <c r="F32" s="94">
        <v>4</v>
      </c>
      <c r="G32" s="46">
        <f t="shared" si="1"/>
        <v>9</v>
      </c>
      <c r="H32" s="46">
        <f t="shared" si="0"/>
        <v>2.25</v>
      </c>
      <c r="I32" s="53">
        <v>5</v>
      </c>
      <c r="J32" s="53">
        <v>4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</row>
    <row r="33" spans="1:30" ht="15" customHeight="1" x14ac:dyDescent="0.15">
      <c r="A33" s="168"/>
      <c r="B33" s="169"/>
      <c r="C33" s="5" t="s">
        <v>145</v>
      </c>
      <c r="D33" s="12" t="s">
        <v>146</v>
      </c>
      <c r="E33" s="13"/>
      <c r="F33" s="94">
        <v>2</v>
      </c>
      <c r="G33" s="46">
        <f t="shared" si="1"/>
        <v>0</v>
      </c>
      <c r="H33" s="46">
        <f t="shared" si="0"/>
        <v>0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</row>
    <row r="34" spans="1:30" ht="15" customHeight="1" x14ac:dyDescent="0.15">
      <c r="A34" s="168"/>
      <c r="B34" s="169"/>
      <c r="C34" s="5" t="s">
        <v>147</v>
      </c>
      <c r="D34" s="12" t="s">
        <v>148</v>
      </c>
      <c r="E34" s="13"/>
      <c r="F34" s="94">
        <v>73</v>
      </c>
      <c r="G34" s="46">
        <f t="shared" si="1"/>
        <v>162</v>
      </c>
      <c r="H34" s="46">
        <f t="shared" si="0"/>
        <v>2.2191780821917808</v>
      </c>
      <c r="I34" s="53">
        <v>18</v>
      </c>
      <c r="J34" s="53">
        <v>25</v>
      </c>
      <c r="K34" s="53">
        <v>12</v>
      </c>
      <c r="L34" s="53">
        <v>16</v>
      </c>
      <c r="M34" s="53">
        <v>13</v>
      </c>
      <c r="N34" s="53">
        <v>16</v>
      </c>
      <c r="O34" s="53">
        <v>14</v>
      </c>
      <c r="P34" s="53">
        <v>12</v>
      </c>
      <c r="Q34" s="53">
        <v>22</v>
      </c>
      <c r="R34" s="53">
        <v>14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</row>
    <row r="35" spans="1:30" ht="15" customHeight="1" x14ac:dyDescent="0.15">
      <c r="A35" s="168"/>
      <c r="B35" s="169"/>
      <c r="C35" s="6" t="s">
        <v>149</v>
      </c>
      <c r="D35" s="14" t="s">
        <v>150</v>
      </c>
      <c r="E35" s="15"/>
      <c r="F35" s="96">
        <v>13</v>
      </c>
      <c r="G35" s="48">
        <f t="shared" si="1"/>
        <v>29</v>
      </c>
      <c r="H35" s="48">
        <f t="shared" si="0"/>
        <v>2.2307692307692308</v>
      </c>
      <c r="I35" s="53">
        <v>13</v>
      </c>
      <c r="J35" s="53">
        <v>9</v>
      </c>
      <c r="K35" s="53">
        <v>7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</row>
    <row r="36" spans="1:30" ht="15" customHeight="1" x14ac:dyDescent="0.15">
      <c r="A36" s="170"/>
      <c r="B36" s="171"/>
      <c r="C36" s="6"/>
      <c r="D36" s="14"/>
      <c r="E36" s="16" t="s">
        <v>32</v>
      </c>
      <c r="F36" s="92">
        <f>SUM(F23:F35)</f>
        <v>259</v>
      </c>
      <c r="G36" s="66">
        <f>SUM(G23:G35)</f>
        <v>681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</row>
    <row r="37" spans="1:30" ht="15" customHeight="1" x14ac:dyDescent="0.15">
      <c r="A37" s="157" t="s">
        <v>6</v>
      </c>
      <c r="B37" s="158"/>
      <c r="C37" s="4" t="s">
        <v>151</v>
      </c>
      <c r="D37" s="10" t="s">
        <v>152</v>
      </c>
      <c r="E37" s="22"/>
      <c r="F37" s="97">
        <v>11</v>
      </c>
      <c r="G37" s="51">
        <f>SUM(I37:AC38)</f>
        <v>64</v>
      </c>
      <c r="H37" s="46">
        <f t="shared" si="0"/>
        <v>5.8181818181818183</v>
      </c>
      <c r="I37" s="53">
        <v>14</v>
      </c>
      <c r="J37" s="53">
        <v>9</v>
      </c>
      <c r="K37" s="53">
        <v>4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</row>
    <row r="38" spans="1:30" ht="15" customHeight="1" x14ac:dyDescent="0.15">
      <c r="A38" s="168" t="s">
        <v>20</v>
      </c>
      <c r="B38" s="169"/>
      <c r="C38" s="5" t="s">
        <v>153</v>
      </c>
      <c r="D38" s="12" t="s">
        <v>154</v>
      </c>
      <c r="E38" s="23"/>
      <c r="F38" s="98">
        <v>19</v>
      </c>
      <c r="G38" s="46">
        <f t="shared" si="1"/>
        <v>37</v>
      </c>
      <c r="H38" s="46">
        <f t="shared" si="0"/>
        <v>1.9473684210526316</v>
      </c>
      <c r="I38" s="53">
        <v>10</v>
      </c>
      <c r="J38" s="53">
        <v>9</v>
      </c>
      <c r="K38" s="53">
        <v>9</v>
      </c>
      <c r="L38" s="53">
        <v>9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</row>
    <row r="39" spans="1:30" ht="15" customHeight="1" x14ac:dyDescent="0.15">
      <c r="A39" s="168"/>
      <c r="B39" s="169"/>
      <c r="C39" s="5" t="s">
        <v>155</v>
      </c>
      <c r="D39" s="12" t="s">
        <v>156</v>
      </c>
      <c r="E39" s="23"/>
      <c r="F39" s="94">
        <v>24</v>
      </c>
      <c r="G39" s="46">
        <f t="shared" si="1"/>
        <v>58</v>
      </c>
      <c r="H39" s="46">
        <f t="shared" si="0"/>
        <v>2.4166666666666665</v>
      </c>
      <c r="I39" s="53">
        <v>7</v>
      </c>
      <c r="J39" s="53">
        <v>14</v>
      </c>
      <c r="K39" s="53">
        <v>14</v>
      </c>
      <c r="L39" s="53">
        <v>8</v>
      </c>
      <c r="M39" s="53">
        <v>4</v>
      </c>
      <c r="N39" s="53">
        <v>11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</row>
    <row r="40" spans="1:30" ht="15" customHeight="1" x14ac:dyDescent="0.15">
      <c r="A40" s="168"/>
      <c r="B40" s="169"/>
      <c r="C40" s="5" t="s">
        <v>157</v>
      </c>
      <c r="D40" s="12" t="s">
        <v>158</v>
      </c>
      <c r="E40" s="23"/>
      <c r="F40" s="94">
        <v>2</v>
      </c>
      <c r="G40" s="46">
        <f t="shared" si="1"/>
        <v>4</v>
      </c>
      <c r="H40" s="46">
        <f t="shared" si="0"/>
        <v>2</v>
      </c>
      <c r="I40" s="53">
        <v>4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 ht="15" customHeight="1" x14ac:dyDescent="0.15">
      <c r="A41" s="168"/>
      <c r="B41" s="169"/>
      <c r="C41" s="5" t="s">
        <v>159</v>
      </c>
      <c r="D41" s="12" t="s">
        <v>160</v>
      </c>
      <c r="E41" s="23"/>
      <c r="F41" s="94">
        <v>11</v>
      </c>
      <c r="G41" s="46">
        <f t="shared" si="1"/>
        <v>32</v>
      </c>
      <c r="H41" s="46">
        <f t="shared" si="0"/>
        <v>2.9090909090909092</v>
      </c>
      <c r="I41" s="53">
        <v>12</v>
      </c>
      <c r="J41" s="53">
        <v>11</v>
      </c>
      <c r="K41" s="53">
        <v>9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 ht="15" customHeight="1" x14ac:dyDescent="0.15">
      <c r="A42" s="168"/>
      <c r="B42" s="169"/>
      <c r="C42" s="17" t="s">
        <v>161</v>
      </c>
      <c r="D42" s="18" t="s">
        <v>162</v>
      </c>
      <c r="E42" s="24"/>
      <c r="F42" s="98">
        <v>0</v>
      </c>
      <c r="G42" s="46">
        <f t="shared" si="1"/>
        <v>0</v>
      </c>
      <c r="H42" s="70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ht="15" customHeight="1" x14ac:dyDescent="0.15">
      <c r="A43" s="168"/>
      <c r="B43" s="169"/>
      <c r="C43" s="5" t="s">
        <v>163</v>
      </c>
      <c r="D43" s="12" t="s">
        <v>164</v>
      </c>
      <c r="E43" s="23"/>
      <c r="F43" s="94">
        <v>6</v>
      </c>
      <c r="G43" s="46">
        <f t="shared" si="1"/>
        <v>23</v>
      </c>
      <c r="H43" s="46">
        <f t="shared" si="0"/>
        <v>3.8333333333333335</v>
      </c>
      <c r="I43" s="53">
        <v>13</v>
      </c>
      <c r="J43" s="53">
        <v>10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ht="15" customHeight="1" x14ac:dyDescent="0.15">
      <c r="A44" s="168"/>
      <c r="B44" s="169"/>
      <c r="C44" s="5" t="s">
        <v>165</v>
      </c>
      <c r="D44" s="12" t="s">
        <v>166</v>
      </c>
      <c r="E44" s="23"/>
      <c r="F44" s="94">
        <v>29</v>
      </c>
      <c r="G44" s="46">
        <f t="shared" si="1"/>
        <v>70</v>
      </c>
      <c r="H44" s="46">
        <f t="shared" si="0"/>
        <v>2.4137931034482758</v>
      </c>
      <c r="I44" s="53">
        <v>14</v>
      </c>
      <c r="J44" s="53">
        <v>10</v>
      </c>
      <c r="K44" s="53">
        <v>5</v>
      </c>
      <c r="L44" s="53">
        <v>11</v>
      </c>
      <c r="M44" s="53">
        <v>6</v>
      </c>
      <c r="N44" s="53">
        <v>10</v>
      </c>
      <c r="O44" s="53">
        <v>7</v>
      </c>
      <c r="P44" s="53">
        <v>7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1:30" ht="15" customHeight="1" x14ac:dyDescent="0.15">
      <c r="A45" s="168"/>
      <c r="B45" s="169"/>
      <c r="C45" s="5" t="s">
        <v>167</v>
      </c>
      <c r="D45" s="12" t="s">
        <v>168</v>
      </c>
      <c r="E45" s="23"/>
      <c r="F45" s="94">
        <v>59</v>
      </c>
      <c r="G45" s="46">
        <f t="shared" si="1"/>
        <v>174</v>
      </c>
      <c r="H45" s="46">
        <f t="shared" si="0"/>
        <v>2.9491525423728815</v>
      </c>
      <c r="I45" s="53">
        <v>11</v>
      </c>
      <c r="J45" s="53">
        <v>12</v>
      </c>
      <c r="K45" s="53">
        <v>13</v>
      </c>
      <c r="L45" s="53">
        <v>15</v>
      </c>
      <c r="M45" s="53">
        <v>7</v>
      </c>
      <c r="N45" s="53">
        <v>15</v>
      </c>
      <c r="O45" s="53">
        <v>17</v>
      </c>
      <c r="P45" s="53">
        <v>10</v>
      </c>
      <c r="Q45" s="53">
        <v>9</v>
      </c>
      <c r="R45" s="53">
        <v>25</v>
      </c>
      <c r="S45" s="53">
        <v>9</v>
      </c>
      <c r="T45" s="53">
        <v>14</v>
      </c>
      <c r="U45" s="53">
        <v>5</v>
      </c>
      <c r="V45" s="53">
        <v>12</v>
      </c>
      <c r="W45" s="53"/>
      <c r="X45" s="53"/>
      <c r="Y45" s="53"/>
      <c r="Z45" s="53"/>
      <c r="AA45" s="53"/>
      <c r="AB45" s="53"/>
      <c r="AC45" s="53"/>
      <c r="AD45" s="53"/>
    </row>
    <row r="46" spans="1:30" ht="15" customHeight="1" x14ac:dyDescent="0.15">
      <c r="A46" s="168"/>
      <c r="B46" s="169"/>
      <c r="C46" s="5" t="s">
        <v>169</v>
      </c>
      <c r="D46" s="12" t="s">
        <v>170</v>
      </c>
      <c r="E46" s="23"/>
      <c r="F46" s="94">
        <v>58</v>
      </c>
      <c r="G46" s="46">
        <f t="shared" si="1"/>
        <v>143</v>
      </c>
      <c r="H46" s="46">
        <f t="shared" si="0"/>
        <v>2.4655172413793105</v>
      </c>
      <c r="I46" s="53">
        <v>15</v>
      </c>
      <c r="J46" s="53">
        <v>6</v>
      </c>
      <c r="K46" s="53">
        <v>10</v>
      </c>
      <c r="L46" s="53">
        <v>13</v>
      </c>
      <c r="M46" s="53">
        <v>13</v>
      </c>
      <c r="N46" s="53">
        <v>4</v>
      </c>
      <c r="O46" s="53">
        <v>6</v>
      </c>
      <c r="P46" s="53">
        <v>8</v>
      </c>
      <c r="Q46" s="53">
        <v>16</v>
      </c>
      <c r="R46" s="53">
        <v>16</v>
      </c>
      <c r="S46" s="53">
        <v>11</v>
      </c>
      <c r="T46" s="53">
        <v>15</v>
      </c>
      <c r="U46" s="53">
        <v>10</v>
      </c>
      <c r="V46" s="53"/>
      <c r="W46" s="53"/>
      <c r="X46" s="53"/>
      <c r="Y46" s="53"/>
      <c r="Z46" s="53"/>
      <c r="AA46" s="53"/>
      <c r="AB46" s="53"/>
      <c r="AC46" s="53"/>
      <c r="AD46" s="53"/>
    </row>
    <row r="47" spans="1:30" ht="15" customHeight="1" x14ac:dyDescent="0.15">
      <c r="A47" s="168"/>
      <c r="B47" s="169"/>
      <c r="C47" s="17" t="s">
        <v>171</v>
      </c>
      <c r="D47" s="18" t="s">
        <v>172</v>
      </c>
      <c r="E47" s="23"/>
      <c r="F47" s="94">
        <v>27</v>
      </c>
      <c r="G47" s="46">
        <f t="shared" si="1"/>
        <v>57</v>
      </c>
      <c r="H47" s="46">
        <f t="shared" si="0"/>
        <v>2.1111111111111112</v>
      </c>
      <c r="I47" s="53">
        <v>16</v>
      </c>
      <c r="J47" s="53">
        <v>23</v>
      </c>
      <c r="K47" s="53">
        <v>18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  <row r="48" spans="1:30" ht="15" customHeight="1" x14ac:dyDescent="0.15">
      <c r="A48" s="168"/>
      <c r="B48" s="169"/>
      <c r="C48" s="17" t="s">
        <v>173</v>
      </c>
      <c r="D48" s="18" t="s">
        <v>7</v>
      </c>
      <c r="E48" s="25"/>
      <c r="F48" s="96">
        <v>1</v>
      </c>
      <c r="G48" s="48">
        <f>SUM(I48:AC48)</f>
        <v>10</v>
      </c>
      <c r="H48" s="46">
        <f>G48/(F48+3)</f>
        <v>2.5</v>
      </c>
      <c r="I48" s="53">
        <v>10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 t="s">
        <v>197</v>
      </c>
    </row>
    <row r="49" spans="1:30" ht="15" customHeight="1" x14ac:dyDescent="0.15">
      <c r="A49" s="170"/>
      <c r="B49" s="171"/>
      <c r="C49" s="6"/>
      <c r="D49" s="14"/>
      <c r="E49" s="26" t="s">
        <v>32</v>
      </c>
      <c r="F49" s="99">
        <f>SUM(F37:F48)</f>
        <v>247</v>
      </c>
      <c r="G49" s="51">
        <f>SUM(G37:G48)</f>
        <v>672</v>
      </c>
      <c r="H49" s="66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</row>
    <row r="50" spans="1:30" ht="15" customHeight="1" x14ac:dyDescent="0.15">
      <c r="A50" s="190" t="s">
        <v>71</v>
      </c>
      <c r="B50" s="191"/>
      <c r="C50" s="4" t="s">
        <v>198</v>
      </c>
      <c r="D50" s="10" t="s">
        <v>72</v>
      </c>
      <c r="E50" s="22"/>
      <c r="F50" s="97">
        <v>0</v>
      </c>
      <c r="G50" s="51">
        <f>SUM(I50:AC51)</f>
        <v>105</v>
      </c>
      <c r="H50" s="10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</row>
    <row r="51" spans="1:30" ht="15" customHeight="1" x14ac:dyDescent="0.15">
      <c r="A51" s="168" t="s">
        <v>33</v>
      </c>
      <c r="B51" s="169"/>
      <c r="C51" s="5" t="s">
        <v>199</v>
      </c>
      <c r="D51" s="12" t="s">
        <v>74</v>
      </c>
      <c r="E51" s="23"/>
      <c r="F51" s="94">
        <v>29</v>
      </c>
      <c r="G51" s="46">
        <f>SUM(I51:AC51)</f>
        <v>105</v>
      </c>
      <c r="H51" s="46">
        <f t="shared" si="0"/>
        <v>3.6206896551724137</v>
      </c>
      <c r="I51" s="53">
        <v>14</v>
      </c>
      <c r="J51" s="53">
        <v>15</v>
      </c>
      <c r="K51" s="53">
        <v>21</v>
      </c>
      <c r="L51" s="53">
        <v>12</v>
      </c>
      <c r="M51" s="53">
        <v>19</v>
      </c>
      <c r="N51" s="53">
        <v>15</v>
      </c>
      <c r="O51" s="53">
        <v>9</v>
      </c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</row>
    <row r="52" spans="1:30" ht="15" customHeight="1" x14ac:dyDescent="0.15">
      <c r="A52" s="168"/>
      <c r="B52" s="169"/>
      <c r="C52" s="7" t="s">
        <v>200</v>
      </c>
      <c r="D52" s="12" t="s">
        <v>75</v>
      </c>
      <c r="E52" s="27"/>
      <c r="F52" s="98">
        <v>13</v>
      </c>
      <c r="G52" s="46">
        <f>SUM(I52:AC52)</f>
        <v>48</v>
      </c>
      <c r="H52" s="46">
        <f t="shared" si="0"/>
        <v>3.6923076923076925</v>
      </c>
      <c r="I52" s="53">
        <v>14</v>
      </c>
      <c r="J52" s="53">
        <v>7</v>
      </c>
      <c r="K52" s="53">
        <v>27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</row>
    <row r="53" spans="1:30" ht="15" customHeight="1" x14ac:dyDescent="0.15">
      <c r="A53" s="168"/>
      <c r="B53" s="169"/>
      <c r="C53" s="7" t="s">
        <v>201</v>
      </c>
      <c r="D53" s="12" t="s">
        <v>76</v>
      </c>
      <c r="E53" s="27"/>
      <c r="F53" s="98">
        <v>11</v>
      </c>
      <c r="G53" s="46">
        <f>SUM(I53:AC53)</f>
        <v>30</v>
      </c>
      <c r="H53" s="46">
        <f t="shared" si="0"/>
        <v>2.7272727272727271</v>
      </c>
      <c r="I53" s="53">
        <v>16</v>
      </c>
      <c r="J53" s="53">
        <v>7</v>
      </c>
      <c r="K53" s="53">
        <v>7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</row>
    <row r="54" spans="1:30" ht="15" customHeight="1" x14ac:dyDescent="0.15">
      <c r="A54" s="168"/>
      <c r="B54" s="169"/>
      <c r="C54" s="7" t="s">
        <v>202</v>
      </c>
      <c r="D54" s="12" t="s">
        <v>77</v>
      </c>
      <c r="E54" s="28"/>
      <c r="F54" s="98">
        <v>1</v>
      </c>
      <c r="G54" s="46">
        <f>SUM(I54:AC54)</f>
        <v>4</v>
      </c>
      <c r="H54" s="46">
        <f t="shared" si="0"/>
        <v>4</v>
      </c>
      <c r="I54" s="53">
        <v>4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</row>
    <row r="55" spans="1:30" ht="15" customHeight="1" x14ac:dyDescent="0.15">
      <c r="A55" s="168"/>
      <c r="B55" s="169"/>
      <c r="C55" s="29" t="s">
        <v>203</v>
      </c>
      <c r="D55" s="14" t="s">
        <v>78</v>
      </c>
      <c r="E55" s="25"/>
      <c r="F55" s="100">
        <v>0</v>
      </c>
      <c r="G55" s="48">
        <f>SUM(I55:AC55)</f>
        <v>0</v>
      </c>
      <c r="H55" s="10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1:30" ht="15" customHeight="1" x14ac:dyDescent="0.15">
      <c r="A56" s="170"/>
      <c r="B56" s="171"/>
      <c r="C56" s="6"/>
      <c r="D56" s="14"/>
      <c r="E56" s="16" t="s">
        <v>32</v>
      </c>
      <c r="F56" s="92">
        <f>SUM(F50:F55)</f>
        <v>54</v>
      </c>
      <c r="G56" s="66">
        <f>SUM(G50:G55)</f>
        <v>292</v>
      </c>
      <c r="H56" s="66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</row>
    <row r="57" spans="1:30" ht="15" customHeight="1" x14ac:dyDescent="0.15">
      <c r="A57" s="157" t="s">
        <v>8</v>
      </c>
      <c r="B57" s="158"/>
      <c r="C57" s="4" t="s">
        <v>174</v>
      </c>
      <c r="D57" s="10" t="s">
        <v>9</v>
      </c>
      <c r="E57" s="22"/>
      <c r="F57" s="172">
        <v>80</v>
      </c>
      <c r="G57" s="162">
        <f>SUM(I57:AC57)</f>
        <v>196</v>
      </c>
      <c r="H57" s="162">
        <f t="shared" si="0"/>
        <v>2.4500000000000002</v>
      </c>
      <c r="I57" s="53">
        <v>15</v>
      </c>
      <c r="J57" s="53">
        <v>23</v>
      </c>
      <c r="K57" s="53">
        <v>27</v>
      </c>
      <c r="L57" s="53">
        <v>19</v>
      </c>
      <c r="M57" s="53">
        <v>17</v>
      </c>
      <c r="N57" s="53">
        <v>23</v>
      </c>
      <c r="O57" s="53">
        <v>11</v>
      </c>
      <c r="P57" s="53">
        <v>23</v>
      </c>
      <c r="Q57" s="53">
        <v>21</v>
      </c>
      <c r="R57" s="53">
        <v>17</v>
      </c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</row>
    <row r="58" spans="1:30" ht="15" customHeight="1" x14ac:dyDescent="0.15">
      <c r="A58" s="222" t="s">
        <v>21</v>
      </c>
      <c r="B58" s="188" t="s">
        <v>22</v>
      </c>
      <c r="C58" s="5" t="s">
        <v>175</v>
      </c>
      <c r="D58" s="12" t="s">
        <v>10</v>
      </c>
      <c r="E58" s="23"/>
      <c r="F58" s="173"/>
      <c r="G58" s="163"/>
      <c r="H58" s="16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</row>
    <row r="59" spans="1:30" ht="15" customHeight="1" x14ac:dyDescent="0.15">
      <c r="A59" s="222"/>
      <c r="B59" s="188"/>
      <c r="C59" s="5" t="s">
        <v>176</v>
      </c>
      <c r="D59" s="12" t="s">
        <v>11</v>
      </c>
      <c r="E59" s="23"/>
      <c r="F59" s="173"/>
      <c r="G59" s="163"/>
      <c r="H59" s="16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</row>
    <row r="60" spans="1:30" ht="15" customHeight="1" x14ac:dyDescent="0.15">
      <c r="A60" s="222"/>
      <c r="B60" s="188"/>
      <c r="C60" s="5" t="s">
        <v>177</v>
      </c>
      <c r="D60" s="12" t="s">
        <v>12</v>
      </c>
      <c r="E60" s="23"/>
      <c r="F60" s="173"/>
      <c r="G60" s="163"/>
      <c r="H60" s="16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</row>
    <row r="61" spans="1:30" ht="15" customHeight="1" x14ac:dyDescent="0.15">
      <c r="A61" s="222"/>
      <c r="B61" s="188"/>
      <c r="C61" s="5" t="s">
        <v>178</v>
      </c>
      <c r="D61" s="12" t="s">
        <v>13</v>
      </c>
      <c r="E61" s="23"/>
      <c r="F61" s="173"/>
      <c r="G61" s="163"/>
      <c r="H61" s="16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</row>
    <row r="62" spans="1:30" ht="15" customHeight="1" x14ac:dyDescent="0.15">
      <c r="A62" s="222"/>
      <c r="B62" s="188"/>
      <c r="C62" s="5" t="s">
        <v>179</v>
      </c>
      <c r="D62" s="12" t="s">
        <v>14</v>
      </c>
      <c r="E62" s="23"/>
      <c r="F62" s="173"/>
      <c r="G62" s="163"/>
      <c r="H62" s="16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</row>
    <row r="63" spans="1:30" ht="13.5" x14ac:dyDescent="0.15">
      <c r="A63" s="222"/>
      <c r="B63" s="188"/>
      <c r="C63" s="6" t="s">
        <v>180</v>
      </c>
      <c r="D63" s="14" t="s">
        <v>181</v>
      </c>
      <c r="E63" s="25"/>
      <c r="F63" s="219"/>
      <c r="G63" s="164"/>
      <c r="H63" s="164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</row>
    <row r="64" spans="1:30" ht="13.5" x14ac:dyDescent="0.15">
      <c r="A64" s="223"/>
      <c r="B64" s="188"/>
      <c r="C64" s="6"/>
      <c r="D64" s="14"/>
      <c r="E64" s="26" t="s">
        <v>32</v>
      </c>
      <c r="F64" s="99">
        <f>SUM(F57)</f>
        <v>80</v>
      </c>
      <c r="G64" s="51">
        <f>SUM(G57)</f>
        <v>196</v>
      </c>
      <c r="H64" s="51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</row>
    <row r="65" spans="1:30" ht="13.5" x14ac:dyDescent="0.15">
      <c r="A65" s="220"/>
      <c r="B65" s="221"/>
      <c r="C65" s="30"/>
      <c r="D65" s="31"/>
      <c r="E65" s="32"/>
      <c r="F65" s="99"/>
      <c r="G65" s="51"/>
      <c r="H65" s="51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</row>
    <row r="66" spans="1:30" ht="13.5" x14ac:dyDescent="0.15">
      <c r="A66" s="33"/>
      <c r="B66" s="34"/>
      <c r="C66" s="35"/>
      <c r="D66" s="36"/>
      <c r="E66" s="37" t="s">
        <v>34</v>
      </c>
      <c r="F66" s="101">
        <f>SUM(F64,F56,F49,F36,F22,F12)</f>
        <v>767</v>
      </c>
      <c r="G66" s="91">
        <f>SUM(G64,G56,G49,G36,G22,G12)</f>
        <v>2136</v>
      </c>
      <c r="H66" s="91"/>
    </row>
  </sheetData>
  <mergeCells count="28">
    <mergeCell ref="G18:G21"/>
    <mergeCell ref="H18:H21"/>
    <mergeCell ref="A1:H1"/>
    <mergeCell ref="A3:B3"/>
    <mergeCell ref="A4:B4"/>
    <mergeCell ref="F4:F11"/>
    <mergeCell ref="G4:G11"/>
    <mergeCell ref="H4:H11"/>
    <mergeCell ref="A5:B12"/>
    <mergeCell ref="A13:B13"/>
    <mergeCell ref="A14:A22"/>
    <mergeCell ref="B14:B22"/>
    <mergeCell ref="A23:B23"/>
    <mergeCell ref="A24:B36"/>
    <mergeCell ref="A37:B37"/>
    <mergeCell ref="H57:H63"/>
    <mergeCell ref="A58:A64"/>
    <mergeCell ref="B58:B64"/>
    <mergeCell ref="G57:G63"/>
    <mergeCell ref="G27:G28"/>
    <mergeCell ref="H27:H28"/>
    <mergeCell ref="AD27:AD28"/>
    <mergeCell ref="A65:B65"/>
    <mergeCell ref="A38:B49"/>
    <mergeCell ref="A50:B50"/>
    <mergeCell ref="A51:B56"/>
    <mergeCell ref="A57:B57"/>
    <mergeCell ref="F57:F63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66"/>
  <sheetViews>
    <sheetView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D4" sqref="D4"/>
    </sheetView>
  </sheetViews>
  <sheetFormatPr defaultRowHeight="12" outlineLevelCol="1" x14ac:dyDescent="0.15"/>
  <cols>
    <col min="1" max="2" width="3" style="1" customWidth="1"/>
    <col min="3" max="3" width="8.6640625" style="1" bestFit="1" customWidth="1"/>
    <col min="4" max="4" width="60.83203125" style="1" bestFit="1" customWidth="1"/>
    <col min="5" max="5" width="7.33203125" style="2" bestFit="1" customWidth="1"/>
    <col min="6" max="8" width="15.33203125" style="1" customWidth="1"/>
    <col min="9" max="10" width="9.33203125" style="1" hidden="1" customWidth="1" outlineLevel="1"/>
    <col min="11" max="25" width="9.33203125" hidden="1" customWidth="1" outlineLevel="1"/>
    <col min="26" max="26" width="9.33203125" collapsed="1"/>
    <col min="29" max="16384" width="9.33203125" style="1"/>
  </cols>
  <sheetData>
    <row r="1" spans="1:26" ht="17.25" x14ac:dyDescent="0.15">
      <c r="A1" s="211" t="s">
        <v>182</v>
      </c>
      <c r="B1" s="211"/>
      <c r="C1" s="211"/>
      <c r="D1" s="211"/>
      <c r="E1" s="211"/>
      <c r="F1" s="211"/>
      <c r="G1" s="211"/>
      <c r="H1" s="211"/>
    </row>
    <row r="2" spans="1:26" ht="6.75" customHeight="1" x14ac:dyDescent="0.15"/>
    <row r="3" spans="1:26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36</v>
      </c>
      <c r="G3" s="39" t="s">
        <v>37</v>
      </c>
      <c r="H3" s="52" t="s">
        <v>81</v>
      </c>
    </row>
    <row r="4" spans="1:26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27</v>
      </c>
      <c r="G4" s="162">
        <f>SUM(I4:Y4)</f>
        <v>64</v>
      </c>
      <c r="H4" s="162">
        <f>G4/F4</f>
        <v>2.3703703703703702</v>
      </c>
      <c r="I4" s="53">
        <v>10</v>
      </c>
      <c r="J4" s="53">
        <v>10</v>
      </c>
      <c r="K4" s="53">
        <v>2</v>
      </c>
      <c r="L4" s="53">
        <v>13</v>
      </c>
      <c r="M4" s="53">
        <v>7</v>
      </c>
      <c r="N4" s="53">
        <v>9</v>
      </c>
      <c r="O4" s="53">
        <v>13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224"/>
      <c r="H5" s="22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224"/>
      <c r="H6" s="224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224"/>
      <c r="H7" s="224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224"/>
      <c r="H8" s="224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224"/>
      <c r="H9" s="224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224"/>
      <c r="H10" s="22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5" customHeight="1" x14ac:dyDescent="0.15">
      <c r="A11" s="168"/>
      <c r="B11" s="169"/>
      <c r="C11" s="6" t="s">
        <v>106</v>
      </c>
      <c r="D11" s="14" t="s">
        <v>107</v>
      </c>
      <c r="E11" s="15"/>
      <c r="F11" s="200"/>
      <c r="G11" s="225"/>
      <c r="H11" s="225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5" customHeight="1" x14ac:dyDescent="0.15">
      <c r="A12" s="170"/>
      <c r="B12" s="171"/>
      <c r="C12" s="6"/>
      <c r="D12" s="14"/>
      <c r="E12" s="16" t="s">
        <v>32</v>
      </c>
      <c r="F12" s="92">
        <v>27</v>
      </c>
      <c r="G12" s="66">
        <f>SUM(G4)</f>
        <v>64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24</v>
      </c>
      <c r="G13" s="45">
        <f>SUM(I13:Y13)</f>
        <v>78</v>
      </c>
      <c r="H13" s="45">
        <f t="shared" ref="H13:H20" si="0">G13/F13</f>
        <v>3.25</v>
      </c>
      <c r="I13" s="53">
        <v>15</v>
      </c>
      <c r="J13" s="53">
        <v>11</v>
      </c>
      <c r="K13" s="53">
        <v>17</v>
      </c>
      <c r="L13" s="53">
        <v>13</v>
      </c>
      <c r="M13" s="53">
        <v>13</v>
      </c>
      <c r="N13" s="53">
        <v>9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5" customHeight="1" x14ac:dyDescent="0.15">
      <c r="A14" s="184" t="s">
        <v>17</v>
      </c>
      <c r="B14" s="186" t="s">
        <v>18</v>
      </c>
      <c r="C14" s="5" t="s">
        <v>110</v>
      </c>
      <c r="D14" s="12" t="s">
        <v>111</v>
      </c>
      <c r="E14" s="13"/>
      <c r="F14" s="94">
        <v>5</v>
      </c>
      <c r="G14" s="46">
        <f t="shared" ref="G14:G21" si="1">SUM(I14:Y14)</f>
        <v>11</v>
      </c>
      <c r="H14" s="46">
        <f t="shared" si="0"/>
        <v>2.2000000000000002</v>
      </c>
      <c r="I14" s="53">
        <v>11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5" customHeight="1" x14ac:dyDescent="0.15">
      <c r="A15" s="184"/>
      <c r="B15" s="186"/>
      <c r="C15" s="5" t="s">
        <v>112</v>
      </c>
      <c r="D15" s="12" t="s">
        <v>113</v>
      </c>
      <c r="E15" s="13"/>
      <c r="F15" s="94">
        <v>29</v>
      </c>
      <c r="G15" s="46">
        <f t="shared" si="1"/>
        <v>106</v>
      </c>
      <c r="H15" s="46">
        <f t="shared" si="0"/>
        <v>3.6551724137931036</v>
      </c>
      <c r="I15" s="53">
        <v>20</v>
      </c>
      <c r="J15" s="53">
        <v>12</v>
      </c>
      <c r="K15" s="53">
        <v>12</v>
      </c>
      <c r="L15" s="53">
        <v>17</v>
      </c>
      <c r="M15" s="53">
        <v>22</v>
      </c>
      <c r="N15" s="53">
        <v>23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5" customHeight="1" x14ac:dyDescent="0.15">
      <c r="A16" s="184"/>
      <c r="B16" s="186"/>
      <c r="C16" s="17" t="s">
        <v>114</v>
      </c>
      <c r="D16" s="18" t="s">
        <v>115</v>
      </c>
      <c r="E16" s="13"/>
      <c r="F16" s="94">
        <v>1</v>
      </c>
      <c r="G16" s="46">
        <f t="shared" si="1"/>
        <v>0</v>
      </c>
      <c r="H16" s="46">
        <f t="shared" si="0"/>
        <v>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 t="s">
        <v>192</v>
      </c>
    </row>
    <row r="17" spans="1:26" ht="15" customHeight="1" x14ac:dyDescent="0.15">
      <c r="A17" s="184"/>
      <c r="B17" s="186"/>
      <c r="C17" s="5" t="s">
        <v>116</v>
      </c>
      <c r="D17" s="12" t="s">
        <v>117</v>
      </c>
      <c r="E17" s="13"/>
      <c r="F17" s="94">
        <v>7</v>
      </c>
      <c r="G17" s="46">
        <f>SUM(I17:Y17)</f>
        <v>14</v>
      </c>
      <c r="H17" s="46">
        <f t="shared" si="0"/>
        <v>2</v>
      </c>
      <c r="I17" s="53">
        <v>14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5" customHeight="1" x14ac:dyDescent="0.15">
      <c r="A18" s="184"/>
      <c r="B18" s="186"/>
      <c r="C18" s="5" t="s">
        <v>118</v>
      </c>
      <c r="D18" s="12" t="s">
        <v>119</v>
      </c>
      <c r="E18" s="13"/>
      <c r="F18" s="94">
        <v>1</v>
      </c>
      <c r="G18" s="46">
        <f>SUM(I18:Y18)</f>
        <v>0</v>
      </c>
      <c r="H18" s="46">
        <f t="shared" si="0"/>
        <v>0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5" customHeight="1" x14ac:dyDescent="0.15">
      <c r="A19" s="184"/>
      <c r="B19" s="186"/>
      <c r="C19" s="5" t="s">
        <v>120</v>
      </c>
      <c r="D19" s="12" t="s">
        <v>121</v>
      </c>
      <c r="E19" s="13"/>
      <c r="F19" s="94">
        <v>14</v>
      </c>
      <c r="G19" s="46">
        <f>SUM(I19:Y19)</f>
        <v>49</v>
      </c>
      <c r="H19" s="46">
        <f t="shared" si="0"/>
        <v>3.5</v>
      </c>
      <c r="I19" s="53">
        <v>9</v>
      </c>
      <c r="J19" s="53">
        <v>10</v>
      </c>
      <c r="K19" s="53">
        <v>9</v>
      </c>
      <c r="L19" s="53">
        <v>21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 t="s">
        <v>191</v>
      </c>
    </row>
    <row r="20" spans="1:26" ht="15" customHeight="1" x14ac:dyDescent="0.15">
      <c r="A20" s="184"/>
      <c r="B20" s="186"/>
      <c r="C20" s="5" t="s">
        <v>122</v>
      </c>
      <c r="D20" s="12" t="s">
        <v>123</v>
      </c>
      <c r="E20" s="13"/>
      <c r="F20" s="94">
        <v>2</v>
      </c>
      <c r="G20" s="46">
        <f>SUM(I20:Y20)</f>
        <v>4</v>
      </c>
      <c r="H20" s="46">
        <f t="shared" si="0"/>
        <v>2</v>
      </c>
      <c r="I20" s="53">
        <v>4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 t="s">
        <v>190</v>
      </c>
    </row>
    <row r="21" spans="1:26" ht="15" customHeight="1" x14ac:dyDescent="0.15">
      <c r="A21" s="184"/>
      <c r="B21" s="186"/>
      <c r="C21" s="5" t="s">
        <v>124</v>
      </c>
      <c r="D21" s="12" t="s">
        <v>125</v>
      </c>
      <c r="E21" s="13"/>
      <c r="F21" s="95">
        <v>9</v>
      </c>
      <c r="G21" s="48">
        <f t="shared" si="1"/>
        <v>17</v>
      </c>
      <c r="H21" s="48">
        <f t="shared" ref="H21:H57" si="2">G21/F21</f>
        <v>1.8888888888888888</v>
      </c>
      <c r="I21" s="53">
        <v>17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5" customHeight="1" x14ac:dyDescent="0.15">
      <c r="A22" s="185"/>
      <c r="B22" s="187"/>
      <c r="C22" s="6"/>
      <c r="D22" s="14"/>
      <c r="E22" s="16" t="s">
        <v>32</v>
      </c>
      <c r="F22" s="92">
        <v>92</v>
      </c>
      <c r="G22" s="66">
        <f>SUM(G13:G21)</f>
        <v>279</v>
      </c>
      <c r="H22" s="6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5" customHeight="1" x14ac:dyDescent="0.15">
      <c r="A23" s="157" t="s">
        <v>4</v>
      </c>
      <c r="B23" s="158"/>
      <c r="C23" s="4" t="s">
        <v>126</v>
      </c>
      <c r="D23" s="10" t="s">
        <v>127</v>
      </c>
      <c r="E23" s="11"/>
      <c r="F23" s="93">
        <v>54</v>
      </c>
      <c r="G23" s="45">
        <f t="shared" ref="G23:G47" si="3">SUM(I23:Y23)</f>
        <v>173</v>
      </c>
      <c r="H23" s="45">
        <f t="shared" si="2"/>
        <v>3.2037037037037037</v>
      </c>
      <c r="I23" s="53">
        <v>10</v>
      </c>
      <c r="J23" s="53">
        <v>11</v>
      </c>
      <c r="K23" s="53">
        <v>19</v>
      </c>
      <c r="L23" s="53">
        <v>18</v>
      </c>
      <c r="M23" s="53">
        <v>18</v>
      </c>
      <c r="N23" s="53">
        <v>13</v>
      </c>
      <c r="O23" s="53">
        <v>19</v>
      </c>
      <c r="P23" s="53">
        <v>17</v>
      </c>
      <c r="Q23" s="53">
        <v>16</v>
      </c>
      <c r="R23" s="53">
        <v>11</v>
      </c>
      <c r="S23" s="53">
        <v>21</v>
      </c>
      <c r="T23" s="53"/>
      <c r="U23" s="53"/>
      <c r="V23" s="53"/>
      <c r="W23" s="53"/>
      <c r="X23" s="53"/>
      <c r="Y23" s="53"/>
      <c r="Z23" s="53"/>
    </row>
    <row r="24" spans="1:26" ht="15" customHeight="1" x14ac:dyDescent="0.15">
      <c r="A24" s="168" t="s">
        <v>19</v>
      </c>
      <c r="B24" s="169"/>
      <c r="C24" s="5" t="s">
        <v>128</v>
      </c>
      <c r="D24" s="12" t="s">
        <v>129</v>
      </c>
      <c r="E24" s="13"/>
      <c r="F24" s="94">
        <v>17</v>
      </c>
      <c r="G24" s="46">
        <f t="shared" si="3"/>
        <v>38</v>
      </c>
      <c r="H24" s="46">
        <f t="shared" si="2"/>
        <v>2.2352941176470589</v>
      </c>
      <c r="I24" s="53">
        <v>13</v>
      </c>
      <c r="J24" s="53">
        <v>11</v>
      </c>
      <c r="K24" s="53">
        <v>14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5" customHeight="1" x14ac:dyDescent="0.15">
      <c r="A25" s="168"/>
      <c r="B25" s="169"/>
      <c r="C25" s="5" t="s">
        <v>130</v>
      </c>
      <c r="D25" s="12" t="s">
        <v>131</v>
      </c>
      <c r="E25" s="13"/>
      <c r="F25" s="94">
        <v>1</v>
      </c>
      <c r="G25" s="46">
        <f t="shared" si="3"/>
        <v>0</v>
      </c>
      <c r="H25" s="46">
        <f t="shared" si="2"/>
        <v>0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5" customHeight="1" x14ac:dyDescent="0.15">
      <c r="A26" s="168"/>
      <c r="B26" s="169"/>
      <c r="C26" s="5" t="s">
        <v>132</v>
      </c>
      <c r="D26" s="12" t="s">
        <v>133</v>
      </c>
      <c r="E26" s="13"/>
      <c r="F26" s="94">
        <v>23</v>
      </c>
      <c r="G26" s="46">
        <f t="shared" si="3"/>
        <v>59</v>
      </c>
      <c r="H26" s="46">
        <f t="shared" si="2"/>
        <v>2.5652173913043477</v>
      </c>
      <c r="I26" s="53">
        <v>13</v>
      </c>
      <c r="J26" s="53">
        <v>17</v>
      </c>
      <c r="K26" s="53">
        <v>9</v>
      </c>
      <c r="L26" s="53">
        <v>7</v>
      </c>
      <c r="M26" s="53">
        <v>13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 t="s">
        <v>91</v>
      </c>
    </row>
    <row r="27" spans="1:26" ht="15" customHeight="1" x14ac:dyDescent="0.15">
      <c r="A27" s="168"/>
      <c r="B27" s="169"/>
      <c r="C27" s="5" t="s">
        <v>134</v>
      </c>
      <c r="D27" s="12" t="s">
        <v>135</v>
      </c>
      <c r="E27" s="13"/>
      <c r="F27" s="94">
        <v>8</v>
      </c>
      <c r="G27" s="46">
        <f t="shared" si="3"/>
        <v>20</v>
      </c>
      <c r="H27" s="46">
        <f t="shared" si="2"/>
        <v>2.5</v>
      </c>
      <c r="I27" s="53">
        <v>14</v>
      </c>
      <c r="J27" s="53">
        <v>6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" customHeight="1" x14ac:dyDescent="0.15">
      <c r="A28" s="168"/>
      <c r="B28" s="169"/>
      <c r="C28" s="19" t="s">
        <v>136</v>
      </c>
      <c r="D28" s="20" t="s">
        <v>5</v>
      </c>
      <c r="E28" s="21"/>
      <c r="F28" s="94">
        <v>2</v>
      </c>
      <c r="G28" s="46">
        <f t="shared" si="3"/>
        <v>3</v>
      </c>
      <c r="H28" s="46">
        <f t="shared" si="2"/>
        <v>1.5</v>
      </c>
      <c r="I28" s="53">
        <v>3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5" customHeight="1" x14ac:dyDescent="0.15">
      <c r="A29" s="168"/>
      <c r="B29" s="169"/>
      <c r="C29" s="5" t="s">
        <v>137</v>
      </c>
      <c r="D29" s="12" t="s">
        <v>138</v>
      </c>
      <c r="E29" s="13"/>
      <c r="F29" s="94">
        <v>5</v>
      </c>
      <c r="G29" s="46">
        <f t="shared" si="3"/>
        <v>10</v>
      </c>
      <c r="H29" s="46">
        <f t="shared" si="2"/>
        <v>2</v>
      </c>
      <c r="I29" s="53">
        <v>10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5" customHeight="1" x14ac:dyDescent="0.15">
      <c r="A30" s="168"/>
      <c r="B30" s="169"/>
      <c r="C30" s="5" t="s">
        <v>139</v>
      </c>
      <c r="D30" s="12" t="s">
        <v>140</v>
      </c>
      <c r="E30" s="13"/>
      <c r="F30" s="94">
        <v>88</v>
      </c>
      <c r="G30" s="46">
        <f t="shared" si="3"/>
        <v>231</v>
      </c>
      <c r="H30" s="46">
        <f t="shared" si="2"/>
        <v>2.625</v>
      </c>
      <c r="I30" s="53">
        <v>18</v>
      </c>
      <c r="J30" s="53">
        <v>12</v>
      </c>
      <c r="K30" s="53">
        <v>17</v>
      </c>
      <c r="L30" s="53">
        <v>18</v>
      </c>
      <c r="M30" s="53">
        <v>14</v>
      </c>
      <c r="N30" s="53">
        <v>8</v>
      </c>
      <c r="O30" s="53">
        <v>13</v>
      </c>
      <c r="P30" s="53">
        <v>16</v>
      </c>
      <c r="Q30" s="53">
        <v>9</v>
      </c>
      <c r="R30" s="53">
        <v>12</v>
      </c>
      <c r="S30" s="53">
        <v>20</v>
      </c>
      <c r="T30" s="53">
        <v>13</v>
      </c>
      <c r="U30" s="53">
        <v>10</v>
      </c>
      <c r="V30" s="53">
        <v>17</v>
      </c>
      <c r="W30" s="53">
        <v>11</v>
      </c>
      <c r="X30" s="53">
        <v>15</v>
      </c>
      <c r="Y30" s="53">
        <v>8</v>
      </c>
      <c r="Z30" s="53"/>
    </row>
    <row r="31" spans="1:26" ht="15" customHeight="1" x14ac:dyDescent="0.15">
      <c r="A31" s="168"/>
      <c r="B31" s="169"/>
      <c r="C31" s="5" t="s">
        <v>141</v>
      </c>
      <c r="D31" s="12" t="s">
        <v>142</v>
      </c>
      <c r="E31" s="13"/>
      <c r="F31" s="94">
        <v>0</v>
      </c>
      <c r="G31" s="46">
        <f t="shared" si="3"/>
        <v>0</v>
      </c>
      <c r="H31" s="70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" customHeight="1" x14ac:dyDescent="0.15">
      <c r="A32" s="168"/>
      <c r="B32" s="169"/>
      <c r="C32" s="5" t="s">
        <v>143</v>
      </c>
      <c r="D32" s="12" t="s">
        <v>144</v>
      </c>
      <c r="E32" s="13"/>
      <c r="F32" s="94">
        <v>3</v>
      </c>
      <c r="G32" s="46">
        <f t="shared" si="3"/>
        <v>9</v>
      </c>
      <c r="H32" s="46">
        <f t="shared" si="2"/>
        <v>3</v>
      </c>
      <c r="I32" s="53">
        <v>9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" customHeight="1" x14ac:dyDescent="0.15">
      <c r="A33" s="168"/>
      <c r="B33" s="169"/>
      <c r="C33" s="5" t="s">
        <v>145</v>
      </c>
      <c r="D33" s="12" t="s">
        <v>146</v>
      </c>
      <c r="E33" s="13"/>
      <c r="F33" s="94">
        <v>5</v>
      </c>
      <c r="G33" s="46">
        <f t="shared" si="3"/>
        <v>13</v>
      </c>
      <c r="H33" s="46">
        <f t="shared" si="2"/>
        <v>2.6</v>
      </c>
      <c r="I33" s="53">
        <v>13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" customHeight="1" x14ac:dyDescent="0.15">
      <c r="A34" s="168"/>
      <c r="B34" s="169"/>
      <c r="C34" s="5" t="s">
        <v>147</v>
      </c>
      <c r="D34" s="12" t="s">
        <v>148</v>
      </c>
      <c r="E34" s="13"/>
      <c r="F34" s="94">
        <v>62</v>
      </c>
      <c r="G34" s="46">
        <f t="shared" si="3"/>
        <v>135</v>
      </c>
      <c r="H34" s="46">
        <f t="shared" si="2"/>
        <v>2.1774193548387095</v>
      </c>
      <c r="I34" s="53">
        <v>12</v>
      </c>
      <c r="J34" s="53">
        <v>11</v>
      </c>
      <c r="K34" s="53">
        <v>9</v>
      </c>
      <c r="L34" s="53">
        <v>10</v>
      </c>
      <c r="M34" s="53">
        <v>16</v>
      </c>
      <c r="N34" s="53">
        <v>4</v>
      </c>
      <c r="O34" s="53">
        <v>14</v>
      </c>
      <c r="P34" s="53">
        <v>16</v>
      </c>
      <c r="Q34" s="53">
        <v>9</v>
      </c>
      <c r="R34" s="53">
        <v>15</v>
      </c>
      <c r="S34" s="53">
        <v>9</v>
      </c>
      <c r="T34" s="53">
        <v>10</v>
      </c>
      <c r="U34" s="53"/>
      <c r="V34" s="53"/>
      <c r="W34" s="53"/>
      <c r="X34" s="53"/>
      <c r="Y34" s="53"/>
      <c r="Z34" s="53"/>
    </row>
    <row r="35" spans="1:26" ht="15" customHeight="1" x14ac:dyDescent="0.15">
      <c r="A35" s="168"/>
      <c r="B35" s="169"/>
      <c r="C35" s="6" t="s">
        <v>149</v>
      </c>
      <c r="D35" s="14" t="s">
        <v>150</v>
      </c>
      <c r="E35" s="15"/>
      <c r="F35" s="96">
        <v>11</v>
      </c>
      <c r="G35" s="48">
        <f t="shared" si="3"/>
        <v>26</v>
      </c>
      <c r="H35" s="48">
        <f t="shared" si="2"/>
        <v>2.3636363636363638</v>
      </c>
      <c r="I35" s="53">
        <v>14</v>
      </c>
      <c r="J35" s="53">
        <v>12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5" customHeight="1" x14ac:dyDescent="0.15">
      <c r="A36" s="170"/>
      <c r="B36" s="171"/>
      <c r="C36" s="6"/>
      <c r="D36" s="14"/>
      <c r="E36" s="16" t="s">
        <v>32</v>
      </c>
      <c r="F36" s="92">
        <v>279</v>
      </c>
      <c r="G36" s="66">
        <f>SUM(G23:G35)</f>
        <v>717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5" customHeight="1" x14ac:dyDescent="0.15">
      <c r="A37" s="157" t="s">
        <v>6</v>
      </c>
      <c r="B37" s="158"/>
      <c r="C37" s="4" t="s">
        <v>151</v>
      </c>
      <c r="D37" s="10" t="s">
        <v>152</v>
      </c>
      <c r="E37" s="22"/>
      <c r="F37" s="97">
        <v>10</v>
      </c>
      <c r="G37" s="51">
        <f>SUM(I37:Y38)</f>
        <v>57</v>
      </c>
      <c r="H37" s="46">
        <f t="shared" si="2"/>
        <v>5.7</v>
      </c>
      <c r="I37" s="53">
        <v>13</v>
      </c>
      <c r="J37" s="53">
        <v>10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" customHeight="1" x14ac:dyDescent="0.15">
      <c r="A38" s="168" t="s">
        <v>20</v>
      </c>
      <c r="B38" s="169"/>
      <c r="C38" s="5" t="s">
        <v>153</v>
      </c>
      <c r="D38" s="12" t="s">
        <v>154</v>
      </c>
      <c r="E38" s="23"/>
      <c r="F38" s="98">
        <v>12</v>
      </c>
      <c r="G38" s="46">
        <f t="shared" si="3"/>
        <v>34</v>
      </c>
      <c r="H38" s="46">
        <f t="shared" si="2"/>
        <v>2.8333333333333335</v>
      </c>
      <c r="I38" s="53">
        <v>13</v>
      </c>
      <c r="J38" s="53">
        <v>12</v>
      </c>
      <c r="K38" s="53">
        <v>9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" customHeight="1" x14ac:dyDescent="0.15">
      <c r="A39" s="168"/>
      <c r="B39" s="169"/>
      <c r="C39" s="5" t="s">
        <v>155</v>
      </c>
      <c r="D39" s="12" t="s">
        <v>156</v>
      </c>
      <c r="E39" s="23"/>
      <c r="F39" s="94">
        <v>36</v>
      </c>
      <c r="G39" s="46">
        <f t="shared" si="3"/>
        <v>113</v>
      </c>
      <c r="H39" s="46">
        <f t="shared" si="2"/>
        <v>3.1388888888888888</v>
      </c>
      <c r="I39" s="53">
        <v>21</v>
      </c>
      <c r="J39" s="53">
        <v>7</v>
      </c>
      <c r="K39" s="53">
        <v>18</v>
      </c>
      <c r="L39" s="53">
        <v>7</v>
      </c>
      <c r="M39" s="53">
        <v>17</v>
      </c>
      <c r="N39" s="53">
        <v>12</v>
      </c>
      <c r="O39" s="53">
        <v>14</v>
      </c>
      <c r="P39" s="53">
        <v>17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" customHeight="1" x14ac:dyDescent="0.15">
      <c r="A40" s="168"/>
      <c r="B40" s="169"/>
      <c r="C40" s="5" t="s">
        <v>157</v>
      </c>
      <c r="D40" s="12" t="s">
        <v>158</v>
      </c>
      <c r="E40" s="23"/>
      <c r="F40" s="94">
        <v>0</v>
      </c>
      <c r="G40" s="46">
        <f t="shared" si="3"/>
        <v>0</v>
      </c>
      <c r="H40" s="70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5" customHeight="1" x14ac:dyDescent="0.15">
      <c r="A41" s="168"/>
      <c r="B41" s="169"/>
      <c r="C41" s="5" t="s">
        <v>159</v>
      </c>
      <c r="D41" s="12" t="s">
        <v>160</v>
      </c>
      <c r="E41" s="23"/>
      <c r="F41" s="94">
        <v>19</v>
      </c>
      <c r="G41" s="46">
        <f t="shared" si="3"/>
        <v>46</v>
      </c>
      <c r="H41" s="46">
        <f t="shared" si="2"/>
        <v>2.4210526315789473</v>
      </c>
      <c r="I41" s="53">
        <v>22</v>
      </c>
      <c r="J41" s="53">
        <v>8</v>
      </c>
      <c r="K41" s="53">
        <v>6</v>
      </c>
      <c r="L41" s="53">
        <v>10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5" customHeight="1" x14ac:dyDescent="0.15">
      <c r="A42" s="168"/>
      <c r="B42" s="169"/>
      <c r="C42" s="17" t="s">
        <v>161</v>
      </c>
      <c r="D42" s="18" t="s">
        <v>162</v>
      </c>
      <c r="E42" s="24"/>
      <c r="F42" s="98">
        <v>0</v>
      </c>
      <c r="G42" s="46">
        <f t="shared" si="3"/>
        <v>0</v>
      </c>
      <c r="H42" s="70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5" customHeight="1" x14ac:dyDescent="0.15">
      <c r="A43" s="168"/>
      <c r="B43" s="169"/>
      <c r="C43" s="5" t="s">
        <v>163</v>
      </c>
      <c r="D43" s="12" t="s">
        <v>164</v>
      </c>
      <c r="E43" s="23"/>
      <c r="F43" s="94">
        <v>13</v>
      </c>
      <c r="G43" s="46">
        <f t="shared" si="3"/>
        <v>42</v>
      </c>
      <c r="H43" s="46">
        <f t="shared" si="2"/>
        <v>3.2307692307692308</v>
      </c>
      <c r="I43" s="53">
        <v>13</v>
      </c>
      <c r="J43" s="53">
        <v>12</v>
      </c>
      <c r="K43" s="53">
        <v>17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5" customHeight="1" x14ac:dyDescent="0.15">
      <c r="A44" s="168"/>
      <c r="B44" s="169"/>
      <c r="C44" s="5" t="s">
        <v>165</v>
      </c>
      <c r="D44" s="12" t="s">
        <v>166</v>
      </c>
      <c r="E44" s="23"/>
      <c r="F44" s="94">
        <v>9</v>
      </c>
      <c r="G44" s="46">
        <f t="shared" si="3"/>
        <v>21</v>
      </c>
      <c r="H44" s="46">
        <f t="shared" si="2"/>
        <v>2.3333333333333335</v>
      </c>
      <c r="I44" s="53">
        <v>14</v>
      </c>
      <c r="J44" s="53">
        <v>7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" customHeight="1" x14ac:dyDescent="0.15">
      <c r="A45" s="168"/>
      <c r="B45" s="169"/>
      <c r="C45" s="5" t="s">
        <v>167</v>
      </c>
      <c r="D45" s="12" t="s">
        <v>168</v>
      </c>
      <c r="E45" s="23"/>
      <c r="F45" s="94">
        <v>57</v>
      </c>
      <c r="G45" s="46">
        <f t="shared" si="3"/>
        <v>196</v>
      </c>
      <c r="H45" s="46">
        <f t="shared" si="2"/>
        <v>3.4385964912280702</v>
      </c>
      <c r="I45" s="53">
        <v>15</v>
      </c>
      <c r="J45" s="53">
        <v>13</v>
      </c>
      <c r="K45" s="53">
        <v>21</v>
      </c>
      <c r="L45" s="53">
        <v>16</v>
      </c>
      <c r="M45" s="53">
        <v>11</v>
      </c>
      <c r="N45" s="53">
        <v>12</v>
      </c>
      <c r="O45" s="53">
        <v>18</v>
      </c>
      <c r="P45" s="53">
        <v>10</v>
      </c>
      <c r="Q45" s="53">
        <v>19</v>
      </c>
      <c r="R45" s="53">
        <v>11</v>
      </c>
      <c r="S45" s="53">
        <v>12</v>
      </c>
      <c r="T45" s="53">
        <v>10</v>
      </c>
      <c r="U45" s="53">
        <v>28</v>
      </c>
      <c r="V45" s="53"/>
      <c r="W45" s="53"/>
      <c r="X45" s="53"/>
      <c r="Y45" s="53"/>
      <c r="Z45" s="53"/>
    </row>
    <row r="46" spans="1:26" ht="15" customHeight="1" x14ac:dyDescent="0.15">
      <c r="A46" s="168"/>
      <c r="B46" s="169"/>
      <c r="C46" s="5" t="s">
        <v>169</v>
      </c>
      <c r="D46" s="12" t="s">
        <v>170</v>
      </c>
      <c r="E46" s="23"/>
      <c r="F46" s="94">
        <v>46</v>
      </c>
      <c r="G46" s="46">
        <f t="shared" si="3"/>
        <v>124</v>
      </c>
      <c r="H46" s="46">
        <f t="shared" si="2"/>
        <v>2.6956521739130435</v>
      </c>
      <c r="I46" s="53">
        <v>17</v>
      </c>
      <c r="J46" s="53">
        <v>13</v>
      </c>
      <c r="K46" s="53">
        <v>11</v>
      </c>
      <c r="L46" s="53">
        <v>13</v>
      </c>
      <c r="M46" s="53">
        <v>18</v>
      </c>
      <c r="N46" s="53">
        <v>13</v>
      </c>
      <c r="O46" s="53">
        <v>10</v>
      </c>
      <c r="P46" s="53">
        <v>9</v>
      </c>
      <c r="Q46" s="53">
        <v>11</v>
      </c>
      <c r="R46" s="53">
        <v>9</v>
      </c>
      <c r="S46" s="53"/>
      <c r="T46" s="53"/>
      <c r="U46" s="53"/>
      <c r="V46" s="53"/>
      <c r="W46" s="53"/>
      <c r="X46" s="53"/>
      <c r="Y46" s="53"/>
      <c r="Z46" s="53"/>
    </row>
    <row r="47" spans="1:26" ht="15" customHeight="1" x14ac:dyDescent="0.15">
      <c r="A47" s="168"/>
      <c r="B47" s="169"/>
      <c r="C47" s="17" t="s">
        <v>171</v>
      </c>
      <c r="D47" s="18" t="s">
        <v>172</v>
      </c>
      <c r="E47" s="23"/>
      <c r="F47" s="94">
        <v>16</v>
      </c>
      <c r="G47" s="46">
        <f t="shared" si="3"/>
        <v>36</v>
      </c>
      <c r="H47" s="46">
        <f t="shared" si="2"/>
        <v>2.25</v>
      </c>
      <c r="I47" s="53">
        <v>21</v>
      </c>
      <c r="J47" s="53">
        <v>15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" customHeight="1" x14ac:dyDescent="0.15">
      <c r="A48" s="168"/>
      <c r="B48" s="169"/>
      <c r="C48" s="17" t="s">
        <v>173</v>
      </c>
      <c r="D48" s="18" t="s">
        <v>7</v>
      </c>
      <c r="E48" s="25"/>
      <c r="F48" s="96">
        <v>9</v>
      </c>
      <c r="G48" s="48">
        <f>SUM(I48:Y48)</f>
        <v>15</v>
      </c>
      <c r="H48" s="46">
        <f t="shared" si="2"/>
        <v>1.6666666666666667</v>
      </c>
      <c r="I48" s="53">
        <v>5</v>
      </c>
      <c r="J48" s="53">
        <v>10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5" customHeight="1" x14ac:dyDescent="0.15">
      <c r="A49" s="170"/>
      <c r="B49" s="171"/>
      <c r="C49" s="6"/>
      <c r="D49" s="14"/>
      <c r="E49" s="26" t="s">
        <v>32</v>
      </c>
      <c r="F49" s="99">
        <v>227</v>
      </c>
      <c r="G49" s="51">
        <f>SUM(G37:G48)</f>
        <v>684</v>
      </c>
      <c r="H49" s="66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5" customHeight="1" x14ac:dyDescent="0.15">
      <c r="A50" s="190" t="s">
        <v>183</v>
      </c>
      <c r="B50" s="191"/>
      <c r="C50" s="4">
        <v>501</v>
      </c>
      <c r="D50" s="10" t="s">
        <v>184</v>
      </c>
      <c r="E50" s="22"/>
      <c r="F50" s="97">
        <v>1</v>
      </c>
      <c r="G50" s="51">
        <f>SUM(I50:Y51)</f>
        <v>87</v>
      </c>
      <c r="H50" s="46">
        <f t="shared" si="2"/>
        <v>87</v>
      </c>
      <c r="I50" s="53">
        <v>2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5" customHeight="1" x14ac:dyDescent="0.15">
      <c r="A51" s="168" t="s">
        <v>33</v>
      </c>
      <c r="B51" s="169"/>
      <c r="C51" s="5">
        <v>502</v>
      </c>
      <c r="D51" s="12" t="s">
        <v>185</v>
      </c>
      <c r="E51" s="23"/>
      <c r="F51" s="94">
        <v>37</v>
      </c>
      <c r="G51" s="46">
        <f>SUM(I51:Y51)</f>
        <v>85</v>
      </c>
      <c r="H51" s="46">
        <f t="shared" si="2"/>
        <v>2.2972972972972974</v>
      </c>
      <c r="I51" s="53">
        <v>12</v>
      </c>
      <c r="J51" s="53">
        <v>6</v>
      </c>
      <c r="K51" s="53">
        <v>13</v>
      </c>
      <c r="L51" s="53">
        <v>15</v>
      </c>
      <c r="M51" s="53">
        <v>12</v>
      </c>
      <c r="N51" s="53">
        <v>5</v>
      </c>
      <c r="O51" s="53">
        <v>22</v>
      </c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5" customHeight="1" x14ac:dyDescent="0.15">
      <c r="A52" s="168"/>
      <c r="B52" s="169"/>
      <c r="C52" s="7">
        <v>503</v>
      </c>
      <c r="D52" s="12" t="s">
        <v>186</v>
      </c>
      <c r="E52" s="27"/>
      <c r="F52" s="98">
        <v>19</v>
      </c>
      <c r="G52" s="46">
        <f>SUM(I52:Y52)</f>
        <v>45</v>
      </c>
      <c r="H52" s="46">
        <f t="shared" si="2"/>
        <v>2.3684210526315788</v>
      </c>
      <c r="I52" s="53">
        <v>14</v>
      </c>
      <c r="J52" s="53">
        <v>18</v>
      </c>
      <c r="K52" s="53">
        <v>13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5" customHeight="1" x14ac:dyDescent="0.15">
      <c r="A53" s="168"/>
      <c r="B53" s="169"/>
      <c r="C53" s="7">
        <v>504</v>
      </c>
      <c r="D53" s="12" t="s">
        <v>187</v>
      </c>
      <c r="E53" s="27"/>
      <c r="F53" s="98">
        <v>5</v>
      </c>
      <c r="G53" s="46">
        <f>SUM(I53:Y53)</f>
        <v>13</v>
      </c>
      <c r="H53" s="46">
        <f t="shared" si="2"/>
        <v>2.6</v>
      </c>
      <c r="I53" s="53">
        <v>13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5" customHeight="1" x14ac:dyDescent="0.15">
      <c r="A54" s="168"/>
      <c r="B54" s="169"/>
      <c r="C54" s="7">
        <v>505</v>
      </c>
      <c r="D54" s="12" t="s">
        <v>188</v>
      </c>
      <c r="E54" s="28"/>
      <c r="F54" s="98">
        <v>5</v>
      </c>
      <c r="G54" s="46">
        <f>SUM(I54:Y54)</f>
        <v>16</v>
      </c>
      <c r="H54" s="46">
        <f t="shared" si="2"/>
        <v>3.2</v>
      </c>
      <c r="I54" s="53">
        <v>16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" customHeight="1" x14ac:dyDescent="0.15">
      <c r="A55" s="168"/>
      <c r="B55" s="169"/>
      <c r="C55" s="29">
        <v>506</v>
      </c>
      <c r="D55" s="14" t="s">
        <v>189</v>
      </c>
      <c r="E55" s="25"/>
      <c r="F55" s="100">
        <v>3</v>
      </c>
      <c r="G55" s="48">
        <f>SUM(I55:Y55)</f>
        <v>8</v>
      </c>
      <c r="H55" s="46">
        <f t="shared" si="2"/>
        <v>2.6666666666666665</v>
      </c>
      <c r="I55" s="53">
        <v>8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5" customHeight="1" x14ac:dyDescent="0.15">
      <c r="A56" s="170"/>
      <c r="B56" s="171"/>
      <c r="C56" s="6"/>
      <c r="D56" s="14"/>
      <c r="E56" s="16" t="s">
        <v>32</v>
      </c>
      <c r="F56" s="92">
        <v>70</v>
      </c>
      <c r="G56" s="66">
        <f>SUM(G50:G55)</f>
        <v>254</v>
      </c>
      <c r="H56" s="66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" customHeight="1" x14ac:dyDescent="0.15">
      <c r="A57" s="157" t="s">
        <v>8</v>
      </c>
      <c r="B57" s="158"/>
      <c r="C57" s="4" t="s">
        <v>174</v>
      </c>
      <c r="D57" s="10" t="s">
        <v>9</v>
      </c>
      <c r="E57" s="22"/>
      <c r="F57" s="172">
        <v>59</v>
      </c>
      <c r="G57" s="162">
        <f>SUM(I57:Y57)</f>
        <v>223</v>
      </c>
      <c r="H57" s="162">
        <f t="shared" si="2"/>
        <v>3.7796610169491527</v>
      </c>
      <c r="I57" s="53">
        <v>19</v>
      </c>
      <c r="J57" s="53">
        <v>12</v>
      </c>
      <c r="K57" s="53">
        <v>24</v>
      </c>
      <c r="L57" s="53">
        <v>14</v>
      </c>
      <c r="M57" s="53">
        <v>14</v>
      </c>
      <c r="N57" s="53">
        <v>21</v>
      </c>
      <c r="O57" s="53">
        <v>12</v>
      </c>
      <c r="P57" s="53">
        <v>12</v>
      </c>
      <c r="Q57" s="53">
        <v>28</v>
      </c>
      <c r="R57" s="53">
        <v>21</v>
      </c>
      <c r="S57" s="53">
        <v>16</v>
      </c>
      <c r="T57" s="53">
        <v>30</v>
      </c>
      <c r="U57" s="53"/>
      <c r="V57" s="53"/>
      <c r="W57" s="53"/>
      <c r="X57" s="53"/>
      <c r="Y57" s="53"/>
      <c r="Z57" s="53"/>
    </row>
    <row r="58" spans="1:26" ht="15" customHeight="1" x14ac:dyDescent="0.15">
      <c r="A58" s="222" t="s">
        <v>21</v>
      </c>
      <c r="B58" s="188" t="s">
        <v>22</v>
      </c>
      <c r="C58" s="5" t="s">
        <v>175</v>
      </c>
      <c r="D58" s="12" t="s">
        <v>10</v>
      </c>
      <c r="E58" s="23"/>
      <c r="F58" s="173"/>
      <c r="G58" s="163"/>
      <c r="H58" s="16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5" customHeight="1" x14ac:dyDescent="0.15">
      <c r="A59" s="222"/>
      <c r="B59" s="188"/>
      <c r="C59" s="5" t="s">
        <v>176</v>
      </c>
      <c r="D59" s="12" t="s">
        <v>11</v>
      </c>
      <c r="E59" s="23"/>
      <c r="F59" s="173"/>
      <c r="G59" s="163"/>
      <c r="H59" s="16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5" customHeight="1" x14ac:dyDescent="0.15">
      <c r="A60" s="222"/>
      <c r="B60" s="188"/>
      <c r="C60" s="5" t="s">
        <v>177</v>
      </c>
      <c r="D60" s="12" t="s">
        <v>12</v>
      </c>
      <c r="E60" s="23"/>
      <c r="F60" s="173"/>
      <c r="G60" s="163"/>
      <c r="H60" s="16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5" customHeight="1" x14ac:dyDescent="0.15">
      <c r="A61" s="222"/>
      <c r="B61" s="188"/>
      <c r="C61" s="5" t="s">
        <v>178</v>
      </c>
      <c r="D61" s="12" t="s">
        <v>13</v>
      </c>
      <c r="E61" s="23"/>
      <c r="F61" s="173"/>
      <c r="G61" s="163"/>
      <c r="H61" s="16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5" customHeight="1" x14ac:dyDescent="0.15">
      <c r="A62" s="222"/>
      <c r="B62" s="188"/>
      <c r="C62" s="5" t="s">
        <v>179</v>
      </c>
      <c r="D62" s="12" t="s">
        <v>14</v>
      </c>
      <c r="E62" s="23"/>
      <c r="F62" s="173"/>
      <c r="G62" s="163"/>
      <c r="H62" s="16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3.5" x14ac:dyDescent="0.15">
      <c r="A63" s="222"/>
      <c r="B63" s="188"/>
      <c r="C63" s="6" t="s">
        <v>180</v>
      </c>
      <c r="D63" s="14" t="s">
        <v>181</v>
      </c>
      <c r="E63" s="25"/>
      <c r="F63" s="219"/>
      <c r="G63" s="164"/>
      <c r="H63" s="164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3.5" x14ac:dyDescent="0.15">
      <c r="A64" s="223"/>
      <c r="B64" s="188"/>
      <c r="C64" s="6"/>
      <c r="D64" s="14"/>
      <c r="E64" s="26" t="s">
        <v>32</v>
      </c>
      <c r="F64" s="99">
        <v>59</v>
      </c>
      <c r="G64" s="51">
        <f>SUM(G57)</f>
        <v>223</v>
      </c>
      <c r="H64" s="51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3.5" x14ac:dyDescent="0.15">
      <c r="A65" s="220"/>
      <c r="B65" s="221"/>
      <c r="C65" s="30"/>
      <c r="D65" s="31"/>
      <c r="E65" s="32"/>
      <c r="F65" s="99"/>
      <c r="G65" s="51"/>
      <c r="H65" s="51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3.5" x14ac:dyDescent="0.15">
      <c r="A66" s="33"/>
      <c r="B66" s="34"/>
      <c r="C66" s="35"/>
      <c r="D66" s="36"/>
      <c r="E66" s="37" t="s">
        <v>34</v>
      </c>
      <c r="F66" s="101">
        <v>754</v>
      </c>
      <c r="G66" s="91">
        <f>SUM(G64,G56,G49,G36,G22,G12)</f>
        <v>2221</v>
      </c>
      <c r="H66" s="91"/>
    </row>
  </sheetData>
  <mergeCells count="23">
    <mergeCell ref="A65:B65"/>
    <mergeCell ref="G57:G63"/>
    <mergeCell ref="H57:H63"/>
    <mergeCell ref="A57:B57"/>
    <mergeCell ref="A38:B49"/>
    <mergeCell ref="A50:B50"/>
    <mergeCell ref="A51:B56"/>
    <mergeCell ref="F57:F63"/>
    <mergeCell ref="A58:A64"/>
    <mergeCell ref="B58:B64"/>
    <mergeCell ref="A37:B37"/>
    <mergeCell ref="A1:H1"/>
    <mergeCell ref="A3:B3"/>
    <mergeCell ref="A4:B4"/>
    <mergeCell ref="F4:F11"/>
    <mergeCell ref="G4:G11"/>
    <mergeCell ref="H4:H11"/>
    <mergeCell ref="A5:B12"/>
    <mergeCell ref="A13:B13"/>
    <mergeCell ref="A14:A22"/>
    <mergeCell ref="B14:B22"/>
    <mergeCell ref="A23:B23"/>
    <mergeCell ref="A24:B36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7415-6D89-460C-805F-27F4F7F1B38F}">
  <dimension ref="A1:Y74"/>
  <sheetViews>
    <sheetView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I13" sqref="I13"/>
    </sheetView>
  </sheetViews>
  <sheetFormatPr defaultRowHeight="12" outlineLevelCol="1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24" width="9.33203125" customWidth="1" outlineLevel="1"/>
    <col min="25" max="25" width="33.6640625" style="53" customWidth="1"/>
    <col min="26" max="16384" width="9.33203125" style="1"/>
  </cols>
  <sheetData>
    <row r="1" spans="1:25" ht="17.25" x14ac:dyDescent="0.2">
      <c r="A1" s="159" t="s">
        <v>294</v>
      </c>
      <c r="B1" s="159"/>
      <c r="C1" s="159"/>
      <c r="D1" s="159"/>
      <c r="E1" s="159"/>
      <c r="F1" s="159"/>
      <c r="G1" s="159"/>
      <c r="H1" s="159"/>
    </row>
    <row r="2" spans="1:25" ht="6.75" customHeight="1" x14ac:dyDescent="0.15"/>
    <row r="3" spans="1:25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287</v>
      </c>
      <c r="G3" s="39" t="s">
        <v>37</v>
      </c>
      <c r="H3" s="52" t="s">
        <v>81</v>
      </c>
      <c r="Y3" s="54"/>
    </row>
    <row r="4" spans="1:25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10</v>
      </c>
      <c r="G4" s="162">
        <f>SUM(I4:X4)</f>
        <v>20</v>
      </c>
      <c r="H4" s="165">
        <f>G4/F4</f>
        <v>2</v>
      </c>
      <c r="I4" s="132">
        <v>6</v>
      </c>
      <c r="J4" s="132">
        <v>6</v>
      </c>
      <c r="K4" s="141">
        <v>8</v>
      </c>
      <c r="P4" s="53"/>
      <c r="Q4" s="53"/>
      <c r="R4" s="53"/>
      <c r="S4" s="53"/>
      <c r="T4" s="53"/>
      <c r="U4" s="53"/>
      <c r="V4" s="53"/>
      <c r="W4" s="53"/>
      <c r="X4" s="53"/>
    </row>
    <row r="5" spans="1:25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173"/>
      <c r="G5" s="163"/>
      <c r="H5" s="166" t="e">
        <f t="shared" ref="H5:H11" si="0">G5/F5</f>
        <v>#DIV/0!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5" ht="15" customHeight="1" x14ac:dyDescent="0.15">
      <c r="A6" s="168"/>
      <c r="B6" s="169"/>
      <c r="C6" s="5" t="s">
        <v>98</v>
      </c>
      <c r="D6" s="12" t="s">
        <v>99</v>
      </c>
      <c r="E6" s="13"/>
      <c r="F6" s="173"/>
      <c r="G6" s="163"/>
      <c r="H6" s="166" t="e">
        <f t="shared" si="0"/>
        <v>#DIV/0!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5" ht="15" customHeight="1" x14ac:dyDescent="0.15">
      <c r="A7" s="168"/>
      <c r="B7" s="169"/>
      <c r="C7" s="5" t="s">
        <v>100</v>
      </c>
      <c r="D7" s="12" t="s">
        <v>27</v>
      </c>
      <c r="E7" s="13"/>
      <c r="F7" s="173"/>
      <c r="G7" s="163"/>
      <c r="H7" s="166" t="e">
        <f t="shared" si="0"/>
        <v>#DIV/0!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5" ht="15" customHeight="1" x14ac:dyDescent="0.15">
      <c r="A8" s="168"/>
      <c r="B8" s="169"/>
      <c r="C8" s="5" t="s">
        <v>101</v>
      </c>
      <c r="D8" s="12" t="s">
        <v>102</v>
      </c>
      <c r="E8" s="13"/>
      <c r="F8" s="173"/>
      <c r="G8" s="163"/>
      <c r="H8" s="166" t="e">
        <f t="shared" si="0"/>
        <v>#DIV/0!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5" ht="15" customHeight="1" x14ac:dyDescent="0.15">
      <c r="A9" s="168"/>
      <c r="B9" s="169"/>
      <c r="C9" s="5" t="s">
        <v>103</v>
      </c>
      <c r="D9" s="12" t="s">
        <v>29</v>
      </c>
      <c r="E9" s="13"/>
      <c r="F9" s="173"/>
      <c r="G9" s="163"/>
      <c r="H9" s="166" t="e">
        <f t="shared" si="0"/>
        <v>#DIV/0!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5" ht="15" customHeight="1" x14ac:dyDescent="0.15">
      <c r="A10" s="168"/>
      <c r="B10" s="169"/>
      <c r="C10" s="5" t="s">
        <v>104</v>
      </c>
      <c r="D10" s="12" t="s">
        <v>105</v>
      </c>
      <c r="E10" s="13"/>
      <c r="F10" s="173"/>
      <c r="G10" s="163"/>
      <c r="H10" s="166" t="e">
        <f t="shared" si="0"/>
        <v>#DIV/0!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5" ht="15" customHeight="1" x14ac:dyDescent="0.15">
      <c r="A11" s="168"/>
      <c r="B11" s="169"/>
      <c r="C11" s="6" t="s">
        <v>106</v>
      </c>
      <c r="D11" s="14" t="s">
        <v>107</v>
      </c>
      <c r="E11" s="15"/>
      <c r="F11" s="145"/>
      <c r="G11" s="164"/>
      <c r="H11" s="167" t="e">
        <f t="shared" si="0"/>
        <v>#DIV/0!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5" ht="15" customHeight="1" x14ac:dyDescent="0.15">
      <c r="A12" s="170"/>
      <c r="B12" s="171"/>
      <c r="C12" s="6"/>
      <c r="D12" s="14"/>
      <c r="E12" s="16" t="s">
        <v>32</v>
      </c>
      <c r="F12" s="92">
        <f>SUM(F4:F11)</f>
        <v>10</v>
      </c>
      <c r="G12" s="66">
        <f>SUM(G4)</f>
        <v>20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5" ht="15" customHeight="1" x14ac:dyDescent="0.15">
      <c r="A13" s="157" t="s">
        <v>3</v>
      </c>
      <c r="B13" s="158"/>
      <c r="C13" s="4" t="s">
        <v>108</v>
      </c>
      <c r="D13" s="10" t="s">
        <v>280</v>
      </c>
      <c r="E13" s="11"/>
      <c r="F13" s="93">
        <v>24</v>
      </c>
      <c r="G13" s="45">
        <f t="shared" ref="G13:G19" si="1">SUM(I13:X13)</f>
        <v>84</v>
      </c>
      <c r="H13" s="104">
        <f t="shared" ref="H13:H36" si="2">G13/F13</f>
        <v>3.5</v>
      </c>
      <c r="I13" s="135">
        <v>14</v>
      </c>
      <c r="J13" s="132">
        <v>20</v>
      </c>
      <c r="K13" s="132">
        <v>19</v>
      </c>
      <c r="L13" s="132">
        <v>10</v>
      </c>
      <c r="M13" s="132">
        <v>21</v>
      </c>
      <c r="P13" s="53"/>
      <c r="Q13" s="53"/>
      <c r="R13" s="53"/>
      <c r="S13" s="53"/>
      <c r="T13" s="53"/>
      <c r="U13" s="53"/>
      <c r="V13" s="53"/>
      <c r="W13" s="53"/>
      <c r="X13" s="53"/>
    </row>
    <row r="14" spans="1:25" ht="15" customHeight="1" x14ac:dyDescent="0.15">
      <c r="A14" s="174" t="s">
        <v>232</v>
      </c>
      <c r="B14" s="176" t="s">
        <v>233</v>
      </c>
      <c r="C14" s="5" t="s">
        <v>110</v>
      </c>
      <c r="D14" s="12" t="s">
        <v>111</v>
      </c>
      <c r="E14" s="13"/>
      <c r="F14" s="94">
        <v>8</v>
      </c>
      <c r="G14" s="46">
        <f t="shared" si="1"/>
        <v>23</v>
      </c>
      <c r="H14" s="104">
        <f t="shared" si="2"/>
        <v>2.875</v>
      </c>
      <c r="I14" s="135">
        <v>23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5" ht="15" customHeight="1" x14ac:dyDescent="0.15">
      <c r="A15" s="174"/>
      <c r="B15" s="176"/>
      <c r="C15" s="5" t="s">
        <v>112</v>
      </c>
      <c r="D15" s="12" t="s">
        <v>113</v>
      </c>
      <c r="E15" s="13"/>
      <c r="F15" s="94">
        <v>23</v>
      </c>
      <c r="G15" s="46">
        <f t="shared" si="1"/>
        <v>70</v>
      </c>
      <c r="H15" s="104">
        <f t="shared" si="2"/>
        <v>3.0434782608695654</v>
      </c>
      <c r="I15" s="135">
        <v>20</v>
      </c>
      <c r="J15" s="132">
        <v>12</v>
      </c>
      <c r="K15" s="132">
        <v>14</v>
      </c>
      <c r="L15" s="132">
        <v>24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5" ht="15" customHeight="1" x14ac:dyDescent="0.15">
      <c r="A16" s="174"/>
      <c r="B16" s="176"/>
      <c r="C16" s="17" t="s">
        <v>114</v>
      </c>
      <c r="D16" s="18" t="s">
        <v>115</v>
      </c>
      <c r="E16" s="13"/>
      <c r="F16" s="94">
        <v>6</v>
      </c>
      <c r="G16" s="46">
        <f t="shared" si="1"/>
        <v>21</v>
      </c>
      <c r="H16" s="104">
        <f t="shared" si="2"/>
        <v>3.5</v>
      </c>
      <c r="I16" s="135">
        <v>21</v>
      </c>
      <c r="J16" s="134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ht="15" customHeight="1" x14ac:dyDescent="0.15">
      <c r="A17" s="174"/>
      <c r="B17" s="176"/>
      <c r="C17" s="17" t="s">
        <v>286</v>
      </c>
      <c r="D17" s="18" t="s">
        <v>281</v>
      </c>
      <c r="E17" s="13"/>
      <c r="F17" s="94">
        <v>0</v>
      </c>
      <c r="G17" s="46">
        <f t="shared" si="1"/>
        <v>0</v>
      </c>
      <c r="H17" s="104" t="e">
        <f t="shared" si="2"/>
        <v>#DIV/0!</v>
      </c>
      <c r="I17" s="135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ht="15" customHeight="1" x14ac:dyDescent="0.15">
      <c r="A18" s="174"/>
      <c r="B18" s="176"/>
      <c r="C18" s="5" t="s">
        <v>116</v>
      </c>
      <c r="D18" s="12" t="s">
        <v>282</v>
      </c>
      <c r="E18" s="13"/>
      <c r="F18" s="128">
        <v>4</v>
      </c>
      <c r="G18" s="46">
        <f t="shared" si="1"/>
        <v>10</v>
      </c>
      <c r="H18" s="104">
        <f t="shared" si="2"/>
        <v>2.5</v>
      </c>
      <c r="I18" s="135">
        <v>10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ht="15" customHeight="1" x14ac:dyDescent="0.15">
      <c r="A19" s="174"/>
      <c r="B19" s="176"/>
      <c r="C19" s="5" t="s">
        <v>118</v>
      </c>
      <c r="D19" s="12" t="s">
        <v>283</v>
      </c>
      <c r="E19" s="13"/>
      <c r="F19" s="94">
        <v>4</v>
      </c>
      <c r="G19" s="46">
        <f t="shared" si="1"/>
        <v>14</v>
      </c>
      <c r="H19" s="104">
        <f t="shared" si="2"/>
        <v>3.5</v>
      </c>
      <c r="I19" s="135">
        <v>14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15" customHeight="1" x14ac:dyDescent="0.15">
      <c r="A20" s="175"/>
      <c r="B20" s="177"/>
      <c r="C20" s="6"/>
      <c r="D20" s="14"/>
      <c r="E20" s="16" t="s">
        <v>32</v>
      </c>
      <c r="F20" s="92">
        <f>SUM(F13:F19)</f>
        <v>69</v>
      </c>
      <c r="G20" s="66">
        <f>SUM(G13:G19)</f>
        <v>222</v>
      </c>
      <c r="H20" s="66"/>
      <c r="X20" s="53"/>
    </row>
    <row r="21" spans="1:24" ht="15" customHeight="1" x14ac:dyDescent="0.15">
      <c r="A21" s="157" t="s">
        <v>4</v>
      </c>
      <c r="B21" s="158"/>
      <c r="C21" s="4" t="s">
        <v>126</v>
      </c>
      <c r="D21" s="10" t="s">
        <v>127</v>
      </c>
      <c r="E21" s="11"/>
      <c r="F21" s="146">
        <v>38</v>
      </c>
      <c r="G21" s="45">
        <f>SUM(I21:X21)</f>
        <v>164</v>
      </c>
      <c r="H21" s="104">
        <f t="shared" si="2"/>
        <v>4.3157894736842106</v>
      </c>
      <c r="I21" s="132">
        <v>14</v>
      </c>
      <c r="J21" s="132">
        <v>8</v>
      </c>
      <c r="K21" s="132">
        <v>12</v>
      </c>
      <c r="L21" s="132">
        <v>17</v>
      </c>
      <c r="M21" s="132">
        <v>19</v>
      </c>
      <c r="N21" s="132">
        <v>14</v>
      </c>
      <c r="O21" s="132">
        <v>21</v>
      </c>
      <c r="P21" s="132">
        <v>19</v>
      </c>
      <c r="Q21" s="140">
        <v>15</v>
      </c>
      <c r="R21" s="140">
        <v>16</v>
      </c>
      <c r="S21" s="140">
        <v>9</v>
      </c>
      <c r="U21" s="53"/>
      <c r="V21" s="53"/>
      <c r="W21" s="53"/>
      <c r="X21" s="53"/>
    </row>
    <row r="22" spans="1:24" ht="15" customHeight="1" x14ac:dyDescent="0.15">
      <c r="A22" s="168" t="s">
        <v>19</v>
      </c>
      <c r="B22" s="178"/>
      <c r="C22" s="5" t="s">
        <v>128</v>
      </c>
      <c r="D22" s="12" t="s">
        <v>129</v>
      </c>
      <c r="E22" s="13"/>
      <c r="F22" s="94">
        <v>8</v>
      </c>
      <c r="G22" s="46">
        <f t="shared" ref="G22:G27" si="3">SUM(I22:X22)</f>
        <v>32</v>
      </c>
      <c r="H22" s="104">
        <f t="shared" si="2"/>
        <v>4</v>
      </c>
      <c r="I22" s="135">
        <v>17</v>
      </c>
      <c r="J22" s="132">
        <v>15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ht="15" customHeight="1" x14ac:dyDescent="0.15">
      <c r="A23" s="179"/>
      <c r="B23" s="178"/>
      <c r="C23" s="5" t="s">
        <v>130</v>
      </c>
      <c r="D23" s="12" t="s">
        <v>131</v>
      </c>
      <c r="E23" s="13"/>
      <c r="F23" s="94">
        <v>2</v>
      </c>
      <c r="G23" s="46">
        <f t="shared" si="3"/>
        <v>8</v>
      </c>
      <c r="H23" s="104">
        <f t="shared" si="2"/>
        <v>4</v>
      </c>
      <c r="I23" s="135">
        <v>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15">
      <c r="A24" s="179"/>
      <c r="B24" s="178"/>
      <c r="C24" s="5" t="s">
        <v>132</v>
      </c>
      <c r="D24" s="12" t="s">
        <v>133</v>
      </c>
      <c r="E24" s="13"/>
      <c r="F24" s="94">
        <v>26</v>
      </c>
      <c r="G24" s="46">
        <f t="shared" si="3"/>
        <v>54</v>
      </c>
      <c r="H24" s="104">
        <f t="shared" si="2"/>
        <v>2.0769230769230771</v>
      </c>
      <c r="I24" s="135">
        <v>8</v>
      </c>
      <c r="J24" s="132">
        <v>6</v>
      </c>
      <c r="K24" s="132">
        <v>4</v>
      </c>
      <c r="L24" s="132">
        <v>9</v>
      </c>
      <c r="M24" s="132">
        <v>6</v>
      </c>
      <c r="N24" s="132">
        <v>10</v>
      </c>
      <c r="O24" s="119">
        <v>11</v>
      </c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15">
      <c r="A25" s="179"/>
      <c r="B25" s="178"/>
      <c r="C25" s="5" t="s">
        <v>134</v>
      </c>
      <c r="D25" s="12" t="s">
        <v>135</v>
      </c>
      <c r="E25" s="13"/>
      <c r="F25" s="94">
        <v>4</v>
      </c>
      <c r="G25" s="46">
        <f t="shared" si="3"/>
        <v>16</v>
      </c>
      <c r="H25" s="104">
        <f t="shared" si="2"/>
        <v>4</v>
      </c>
      <c r="I25" s="135">
        <v>16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15">
      <c r="A26" s="179"/>
      <c r="B26" s="178"/>
      <c r="C26" s="19" t="s">
        <v>136</v>
      </c>
      <c r="D26" s="20" t="s">
        <v>5</v>
      </c>
      <c r="E26" s="21"/>
      <c r="F26" s="94">
        <v>1</v>
      </c>
      <c r="G26" s="46">
        <f t="shared" si="3"/>
        <v>0</v>
      </c>
      <c r="H26" s="70"/>
      <c r="I26" s="13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15">
      <c r="A27" s="179"/>
      <c r="B27" s="178"/>
      <c r="C27" s="5" t="s">
        <v>137</v>
      </c>
      <c r="D27" s="12" t="s">
        <v>138</v>
      </c>
      <c r="E27" s="13"/>
      <c r="F27" s="94">
        <v>0</v>
      </c>
      <c r="G27" s="46">
        <f t="shared" si="3"/>
        <v>0</v>
      </c>
      <c r="H27" s="104" t="e">
        <f t="shared" si="2"/>
        <v>#DIV/0!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ht="15" customHeight="1" x14ac:dyDescent="0.15">
      <c r="A28" s="179"/>
      <c r="B28" s="178"/>
      <c r="C28" s="5" t="s">
        <v>139</v>
      </c>
      <c r="D28" s="12" t="s">
        <v>140</v>
      </c>
      <c r="E28" s="13"/>
      <c r="F28" s="94">
        <v>19</v>
      </c>
      <c r="G28" s="46">
        <f>SUM(I28:X28)</f>
        <v>64</v>
      </c>
      <c r="H28" s="104">
        <f t="shared" si="2"/>
        <v>3.3684210526315788</v>
      </c>
      <c r="I28" s="135">
        <v>20</v>
      </c>
      <c r="J28" s="132">
        <v>11</v>
      </c>
      <c r="K28" s="132">
        <v>21</v>
      </c>
      <c r="L28" s="132">
        <v>12</v>
      </c>
      <c r="P28" s="134"/>
      <c r="Q28" s="134"/>
      <c r="R28" s="134"/>
      <c r="S28" s="53"/>
      <c r="T28" s="53"/>
      <c r="U28" s="53"/>
      <c r="V28" s="53"/>
      <c r="W28" s="53"/>
      <c r="X28" s="53"/>
    </row>
    <row r="29" spans="1:24" ht="15" customHeight="1" x14ac:dyDescent="0.15">
      <c r="A29" s="179"/>
      <c r="B29" s="178"/>
      <c r="C29" s="5" t="s">
        <v>235</v>
      </c>
      <c r="D29" s="12" t="s">
        <v>150</v>
      </c>
      <c r="E29" s="15"/>
      <c r="F29" s="96">
        <v>7</v>
      </c>
      <c r="G29" s="46">
        <f>SUM(I29:X29)</f>
        <v>19</v>
      </c>
      <c r="H29" s="104">
        <f t="shared" si="2"/>
        <v>2.7142857142857144</v>
      </c>
      <c r="I29" s="135">
        <v>11</v>
      </c>
      <c r="J29" s="132">
        <v>8</v>
      </c>
      <c r="L29" s="134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s="53" customFormat="1" ht="15" customHeight="1" x14ac:dyDescent="0.15">
      <c r="A30" s="180"/>
      <c r="B30" s="181"/>
      <c r="C30" s="6"/>
      <c r="D30" s="14"/>
      <c r="E30" s="16" t="s">
        <v>32</v>
      </c>
      <c r="F30" s="92">
        <f>SUM(F21:F29)</f>
        <v>105</v>
      </c>
      <c r="G30" s="66">
        <f>SUM(G21:G29)</f>
        <v>357</v>
      </c>
      <c r="H30" s="66"/>
    </row>
    <row r="31" spans="1:24" s="53" customFormat="1" ht="15" customHeight="1" x14ac:dyDescent="0.15">
      <c r="A31" s="157" t="s">
        <v>6</v>
      </c>
      <c r="B31" s="158"/>
      <c r="C31" s="4" t="s">
        <v>236</v>
      </c>
      <c r="D31" s="10" t="s">
        <v>142</v>
      </c>
      <c r="E31" s="13"/>
      <c r="F31" s="94">
        <v>0</v>
      </c>
      <c r="G31" s="45">
        <f t="shared" ref="G31:G37" si="4">SUM(I31:X31)</f>
        <v>0</v>
      </c>
      <c r="H31" s="104" t="e">
        <f t="shared" si="2"/>
        <v>#DIV/0!</v>
      </c>
      <c r="I31"/>
    </row>
    <row r="32" spans="1:24" s="53" customFormat="1" ht="15" customHeight="1" x14ac:dyDescent="0.15">
      <c r="A32" s="184" t="s">
        <v>237</v>
      </c>
      <c r="B32" s="188" t="s">
        <v>238</v>
      </c>
      <c r="C32" s="5" t="s">
        <v>239</v>
      </c>
      <c r="D32" s="12" t="s">
        <v>144</v>
      </c>
      <c r="E32" s="13"/>
      <c r="F32" s="94">
        <v>5</v>
      </c>
      <c r="G32" s="46">
        <f t="shared" si="4"/>
        <v>14</v>
      </c>
      <c r="H32" s="104">
        <f t="shared" si="2"/>
        <v>2.8</v>
      </c>
      <c r="I32" s="135">
        <v>14</v>
      </c>
      <c r="J32"/>
      <c r="K32" s="134"/>
    </row>
    <row r="33" spans="1:24" s="53" customFormat="1" ht="15" customHeight="1" x14ac:dyDescent="0.15">
      <c r="A33" s="184"/>
      <c r="B33" s="188"/>
      <c r="C33" s="5" t="s">
        <v>240</v>
      </c>
      <c r="D33" s="12" t="s">
        <v>146</v>
      </c>
      <c r="E33" s="13"/>
      <c r="F33" s="94">
        <v>5</v>
      </c>
      <c r="G33" s="46">
        <f>SUM(I33:X33)</f>
        <v>15</v>
      </c>
      <c r="H33" s="104">
        <f>G33/F33</f>
        <v>3</v>
      </c>
      <c r="I33" s="135">
        <v>15</v>
      </c>
      <c r="J33"/>
    </row>
    <row r="34" spans="1:24" s="53" customFormat="1" ht="15" customHeight="1" x14ac:dyDescent="0.15">
      <c r="A34" s="184"/>
      <c r="B34" s="188"/>
      <c r="C34" s="5" t="s">
        <v>241</v>
      </c>
      <c r="D34" s="12" t="s">
        <v>266</v>
      </c>
      <c r="E34" s="13"/>
      <c r="F34" s="94">
        <v>20</v>
      </c>
      <c r="G34" s="46">
        <f t="shared" si="4"/>
        <v>57</v>
      </c>
      <c r="H34" s="104">
        <f t="shared" si="2"/>
        <v>2.85</v>
      </c>
      <c r="I34" s="135">
        <v>18</v>
      </c>
      <c r="J34" s="132">
        <v>6</v>
      </c>
      <c r="K34" s="132">
        <v>12</v>
      </c>
      <c r="L34" s="132">
        <v>21</v>
      </c>
      <c r="M34"/>
      <c r="N34"/>
      <c r="O34"/>
      <c r="P34"/>
    </row>
    <row r="35" spans="1:24" s="53" customFormat="1" ht="15" customHeight="1" x14ac:dyDescent="0.15">
      <c r="A35" s="184"/>
      <c r="B35" s="188"/>
      <c r="C35" s="19" t="s">
        <v>159</v>
      </c>
      <c r="D35" s="20" t="s">
        <v>243</v>
      </c>
      <c r="E35" s="15"/>
      <c r="F35" s="96">
        <v>8</v>
      </c>
      <c r="G35" s="46">
        <f t="shared" si="4"/>
        <v>21</v>
      </c>
      <c r="H35" s="104">
        <f t="shared" si="2"/>
        <v>2.625</v>
      </c>
      <c r="I35" s="135">
        <v>7</v>
      </c>
      <c r="J35" s="132">
        <v>14</v>
      </c>
      <c r="K35"/>
    </row>
    <row r="36" spans="1:24" s="53" customFormat="1" ht="15" customHeight="1" x14ac:dyDescent="0.15">
      <c r="A36" s="184"/>
      <c r="B36" s="188"/>
      <c r="C36" s="19" t="s">
        <v>161</v>
      </c>
      <c r="D36" s="20" t="s">
        <v>244</v>
      </c>
      <c r="E36" s="13"/>
      <c r="F36" s="147"/>
      <c r="G36" s="46">
        <f t="shared" si="4"/>
        <v>0</v>
      </c>
      <c r="H36" s="104" t="e">
        <f t="shared" si="2"/>
        <v>#DIV/0!</v>
      </c>
      <c r="I36"/>
    </row>
    <row r="37" spans="1:24" s="53" customFormat="1" ht="15" customHeight="1" x14ac:dyDescent="0.15">
      <c r="A37" s="184"/>
      <c r="B37" s="188"/>
      <c r="C37" s="19" t="s">
        <v>163</v>
      </c>
      <c r="D37" s="20" t="s">
        <v>245</v>
      </c>
      <c r="E37" s="15"/>
      <c r="F37" s="148"/>
      <c r="G37" s="46">
        <f t="shared" si="4"/>
        <v>0</v>
      </c>
      <c r="H37" s="70"/>
    </row>
    <row r="38" spans="1:24" s="53" customFormat="1" ht="15" customHeight="1" x14ac:dyDescent="0.15">
      <c r="A38" s="185"/>
      <c r="B38" s="189"/>
      <c r="C38" s="19"/>
      <c r="D38" s="20"/>
      <c r="E38" s="16" t="s">
        <v>32</v>
      </c>
      <c r="F38" s="92">
        <f>SUM(F31:F37)</f>
        <v>38</v>
      </c>
      <c r="G38" s="51">
        <f>SUM(G31:G37)</f>
        <v>107</v>
      </c>
      <c r="H38" s="66"/>
    </row>
    <row r="39" spans="1:24" s="53" customFormat="1" ht="15" customHeight="1" x14ac:dyDescent="0.15">
      <c r="A39" s="157" t="s">
        <v>246</v>
      </c>
      <c r="B39" s="158"/>
      <c r="C39" s="4" t="s">
        <v>247</v>
      </c>
      <c r="D39" s="10" t="s">
        <v>152</v>
      </c>
      <c r="E39" s="22"/>
      <c r="F39" s="97">
        <v>7</v>
      </c>
      <c r="G39" s="45">
        <f t="shared" ref="G39:G49" si="5">SUM(I39:X39)</f>
        <v>17</v>
      </c>
      <c r="H39" s="104">
        <f t="shared" ref="H39:H45" si="6">G39/F39</f>
        <v>2.4285714285714284</v>
      </c>
      <c r="I39" s="135">
        <v>9</v>
      </c>
      <c r="J39" s="132">
        <v>8</v>
      </c>
      <c r="K39"/>
    </row>
    <row r="40" spans="1:24" s="53" customFormat="1" ht="15" customHeight="1" x14ac:dyDescent="0.15">
      <c r="A40" s="168" t="s">
        <v>20</v>
      </c>
      <c r="B40" s="178"/>
      <c r="C40" s="5" t="s">
        <v>248</v>
      </c>
      <c r="D40" s="12" t="s">
        <v>154</v>
      </c>
      <c r="E40" s="23"/>
      <c r="F40" s="149">
        <v>8</v>
      </c>
      <c r="G40" s="46">
        <f t="shared" si="5"/>
        <v>23</v>
      </c>
      <c r="H40" s="104">
        <f>G40/F40</f>
        <v>2.875</v>
      </c>
      <c r="I40" s="135">
        <v>10</v>
      </c>
      <c r="J40" s="132">
        <v>13</v>
      </c>
      <c r="K40"/>
      <c r="L40"/>
    </row>
    <row r="41" spans="1:24" s="53" customFormat="1" ht="15" customHeight="1" x14ac:dyDescent="0.15">
      <c r="A41" s="179"/>
      <c r="B41" s="178"/>
      <c r="C41" s="5" t="s">
        <v>228</v>
      </c>
      <c r="D41" s="12" t="s">
        <v>249</v>
      </c>
      <c r="E41" s="23"/>
      <c r="F41" s="94">
        <v>16</v>
      </c>
      <c r="G41" s="46">
        <f t="shared" si="5"/>
        <v>44</v>
      </c>
      <c r="H41" s="104">
        <f t="shared" si="6"/>
        <v>2.75</v>
      </c>
      <c r="I41" s="135">
        <v>9</v>
      </c>
      <c r="J41" s="132">
        <v>16</v>
      </c>
      <c r="K41" s="132">
        <v>6</v>
      </c>
      <c r="L41" s="132">
        <v>7</v>
      </c>
      <c r="M41" s="132">
        <v>6</v>
      </c>
      <c r="N41"/>
    </row>
    <row r="42" spans="1:24" s="53" customFormat="1" ht="15" customHeight="1" x14ac:dyDescent="0.15">
      <c r="A42" s="179"/>
      <c r="B42" s="178"/>
      <c r="C42" s="5" t="s">
        <v>295</v>
      </c>
      <c r="D42" s="12" t="s">
        <v>160</v>
      </c>
      <c r="E42" s="23"/>
      <c r="F42" s="94">
        <v>7</v>
      </c>
      <c r="G42" s="104">
        <f t="shared" si="5"/>
        <v>20</v>
      </c>
      <c r="H42" s="104">
        <f t="shared" si="6"/>
        <v>2.8571428571428572</v>
      </c>
      <c r="I42" s="135">
        <v>9</v>
      </c>
      <c r="J42" s="132">
        <v>11</v>
      </c>
      <c r="K42"/>
      <c r="L42"/>
    </row>
    <row r="43" spans="1:24" s="53" customFormat="1" ht="15" customHeight="1" x14ac:dyDescent="0.15">
      <c r="A43" s="179"/>
      <c r="B43" s="178"/>
      <c r="C43" s="17" t="s">
        <v>250</v>
      </c>
      <c r="D43" s="18" t="s">
        <v>162</v>
      </c>
      <c r="E43" s="24"/>
      <c r="F43" s="98">
        <v>5</v>
      </c>
      <c r="G43" s="104">
        <f t="shared" si="5"/>
        <v>17</v>
      </c>
      <c r="H43" s="104">
        <f t="shared" si="6"/>
        <v>3.4</v>
      </c>
      <c r="I43" s="135">
        <v>17</v>
      </c>
    </row>
    <row r="44" spans="1:24" s="53" customFormat="1" ht="15" customHeight="1" x14ac:dyDescent="0.15">
      <c r="A44" s="179"/>
      <c r="B44" s="178"/>
      <c r="C44" s="5" t="s">
        <v>251</v>
      </c>
      <c r="D44" s="12" t="s">
        <v>164</v>
      </c>
      <c r="E44" s="23"/>
      <c r="F44" s="94">
        <v>8</v>
      </c>
      <c r="G44" s="104">
        <f t="shared" si="5"/>
        <v>27</v>
      </c>
      <c r="H44" s="104">
        <f t="shared" si="6"/>
        <v>3.375</v>
      </c>
      <c r="I44" s="135">
        <v>18</v>
      </c>
      <c r="J44" s="132">
        <v>9</v>
      </c>
      <c r="K44"/>
    </row>
    <row r="45" spans="1:24" s="53" customFormat="1" ht="15" customHeight="1" x14ac:dyDescent="0.15">
      <c r="A45" s="179"/>
      <c r="B45" s="178"/>
      <c r="C45" s="5" t="s">
        <v>252</v>
      </c>
      <c r="D45" s="12" t="s">
        <v>166</v>
      </c>
      <c r="E45" s="23"/>
      <c r="F45" s="94">
        <v>7</v>
      </c>
      <c r="G45" s="104">
        <f t="shared" si="5"/>
        <v>18</v>
      </c>
      <c r="H45" s="104">
        <f t="shared" si="6"/>
        <v>2.5714285714285716</v>
      </c>
      <c r="I45" s="135">
        <v>11</v>
      </c>
      <c r="J45" s="132">
        <v>7</v>
      </c>
      <c r="K45"/>
      <c r="L45"/>
      <c r="M45" s="134"/>
    </row>
    <row r="46" spans="1:24" s="53" customFormat="1" ht="15" customHeight="1" x14ac:dyDescent="0.15">
      <c r="A46" s="179"/>
      <c r="B46" s="178"/>
      <c r="C46" s="5" t="s">
        <v>253</v>
      </c>
      <c r="D46" s="12" t="s">
        <v>168</v>
      </c>
      <c r="E46" s="23"/>
      <c r="F46" s="94">
        <v>56</v>
      </c>
      <c r="G46" s="46">
        <f>SUM(I46:X46)</f>
        <v>177</v>
      </c>
      <c r="H46" s="104">
        <f>G46/F46</f>
        <v>3.1607142857142856</v>
      </c>
      <c r="I46" s="135">
        <v>16</v>
      </c>
      <c r="J46" s="132">
        <v>16</v>
      </c>
      <c r="K46" s="132">
        <v>8</v>
      </c>
      <c r="L46" s="132">
        <v>10</v>
      </c>
      <c r="M46" s="132">
        <v>10</v>
      </c>
      <c r="N46" s="132">
        <v>14</v>
      </c>
      <c r="O46" s="132">
        <v>20</v>
      </c>
      <c r="P46" s="132">
        <v>16</v>
      </c>
      <c r="Q46" s="132">
        <v>11</v>
      </c>
      <c r="R46" s="132">
        <v>17</v>
      </c>
      <c r="S46" s="132">
        <v>12</v>
      </c>
      <c r="T46" s="132">
        <v>9</v>
      </c>
      <c r="U46" s="132">
        <v>18</v>
      </c>
      <c r="V46" s="134"/>
      <c r="W46" s="134"/>
      <c r="X46" s="134"/>
    </row>
    <row r="47" spans="1:24" s="53" customFormat="1" ht="15" customHeight="1" x14ac:dyDescent="0.15">
      <c r="A47" s="179"/>
      <c r="B47" s="178"/>
      <c r="C47" s="5" t="s">
        <v>230</v>
      </c>
      <c r="D47" s="12" t="s">
        <v>170</v>
      </c>
      <c r="E47" s="23"/>
      <c r="F47" s="94">
        <v>13</v>
      </c>
      <c r="G47" s="46">
        <f>SUM(I47:O47)</f>
        <v>48</v>
      </c>
      <c r="H47" s="104">
        <f>G47/F47</f>
        <v>3.6923076923076925</v>
      </c>
      <c r="I47" s="135">
        <v>10</v>
      </c>
      <c r="J47" s="132">
        <v>18</v>
      </c>
      <c r="K47" s="132">
        <v>20</v>
      </c>
      <c r="L47"/>
      <c r="M47"/>
      <c r="N47"/>
      <c r="O47"/>
      <c r="P47"/>
      <c r="U47" s="1"/>
      <c r="V47" s="1"/>
      <c r="W47" s="1"/>
      <c r="X47" s="1"/>
    </row>
    <row r="48" spans="1:24" s="53" customFormat="1" ht="15" customHeight="1" x14ac:dyDescent="0.15">
      <c r="A48" s="179"/>
      <c r="B48" s="178"/>
      <c r="C48" s="17" t="s">
        <v>231</v>
      </c>
      <c r="D48" s="18" t="s">
        <v>172</v>
      </c>
      <c r="E48" s="23"/>
      <c r="F48" s="94">
        <v>15</v>
      </c>
      <c r="G48" s="46">
        <f t="shared" si="5"/>
        <v>34</v>
      </c>
      <c r="H48" s="104">
        <f>G48/F48</f>
        <v>2.2666666666666666</v>
      </c>
      <c r="I48" s="135">
        <v>15</v>
      </c>
      <c r="J48" s="132">
        <v>11</v>
      </c>
      <c r="K48" s="132">
        <v>8</v>
      </c>
      <c r="L48"/>
      <c r="M48"/>
      <c r="N48"/>
      <c r="O48"/>
      <c r="P48"/>
      <c r="Q48"/>
    </row>
    <row r="49" spans="1:24" s="53" customFormat="1" ht="15" customHeight="1" x14ac:dyDescent="0.15">
      <c r="A49" s="179"/>
      <c r="B49" s="178"/>
      <c r="C49" s="17" t="s">
        <v>254</v>
      </c>
      <c r="D49" s="18" t="s">
        <v>7</v>
      </c>
      <c r="E49" s="25"/>
      <c r="F49" s="150"/>
      <c r="G49" s="46">
        <f t="shared" si="5"/>
        <v>0</v>
      </c>
      <c r="H49" s="70"/>
      <c r="I49" s="134"/>
    </row>
    <row r="50" spans="1:24" s="53" customFormat="1" ht="15" customHeight="1" x14ac:dyDescent="0.15">
      <c r="A50" s="180"/>
      <c r="B50" s="181"/>
      <c r="C50" s="6"/>
      <c r="D50" s="14"/>
      <c r="E50" s="26" t="s">
        <v>32</v>
      </c>
      <c r="F50" s="99">
        <f>SUM(F39:F49)</f>
        <v>142</v>
      </c>
      <c r="G50" s="66">
        <f>SUM(G39:G49)</f>
        <v>425</v>
      </c>
      <c r="H50" s="66"/>
    </row>
    <row r="51" spans="1:24" s="53" customFormat="1" ht="15" customHeight="1" x14ac:dyDescent="0.15">
      <c r="A51" s="190" t="s">
        <v>255</v>
      </c>
      <c r="B51" s="191"/>
      <c r="C51" s="4" t="s">
        <v>174</v>
      </c>
      <c r="D51" s="10" t="s">
        <v>72</v>
      </c>
      <c r="E51" s="22"/>
      <c r="F51" s="97">
        <v>0</v>
      </c>
      <c r="G51" s="51">
        <f t="shared" ref="G51:G53" si="7">SUM(I51:X51)</f>
        <v>0</v>
      </c>
      <c r="H51" s="104" t="e">
        <f t="shared" ref="H51" si="8">G51/F51</f>
        <v>#DIV/0!</v>
      </c>
      <c r="I51"/>
    </row>
    <row r="52" spans="1:24" s="53" customFormat="1" ht="15" customHeight="1" x14ac:dyDescent="0.15">
      <c r="A52" s="168" t="s">
        <v>33</v>
      </c>
      <c r="B52" s="169"/>
      <c r="C52" s="5" t="s">
        <v>175</v>
      </c>
      <c r="D52" s="12" t="s">
        <v>74</v>
      </c>
      <c r="E52" s="23"/>
      <c r="F52" s="94">
        <v>15</v>
      </c>
      <c r="G52" s="46">
        <f t="shared" si="7"/>
        <v>56</v>
      </c>
      <c r="H52" s="104">
        <f>G52/F52</f>
        <v>3.7333333333333334</v>
      </c>
      <c r="I52" s="135">
        <v>22</v>
      </c>
      <c r="J52" s="132">
        <v>19</v>
      </c>
      <c r="K52" s="132">
        <v>15</v>
      </c>
      <c r="L52"/>
      <c r="M52"/>
      <c r="N52"/>
      <c r="O52"/>
    </row>
    <row r="53" spans="1:24" s="53" customFormat="1" ht="15" customHeight="1" x14ac:dyDescent="0.15">
      <c r="A53" s="168"/>
      <c r="B53" s="169"/>
      <c r="C53" s="7" t="s">
        <v>176</v>
      </c>
      <c r="D53" s="12" t="s">
        <v>75</v>
      </c>
      <c r="E53" s="27"/>
      <c r="F53" s="98">
        <v>11</v>
      </c>
      <c r="G53" s="46">
        <f t="shared" si="7"/>
        <v>37</v>
      </c>
      <c r="H53" s="104">
        <f>G53/F53</f>
        <v>3.3636363636363638</v>
      </c>
      <c r="I53" s="135">
        <v>20</v>
      </c>
      <c r="J53" s="132">
        <v>17</v>
      </c>
    </row>
    <row r="54" spans="1:24" s="53" customFormat="1" ht="15" customHeight="1" x14ac:dyDescent="0.15">
      <c r="A54" s="168"/>
      <c r="B54" s="169"/>
      <c r="C54" s="7" t="s">
        <v>177</v>
      </c>
      <c r="D54" s="12" t="s">
        <v>76</v>
      </c>
      <c r="E54" s="27"/>
      <c r="F54" s="193">
        <v>9</v>
      </c>
      <c r="G54" s="192">
        <f>SUM(I54:X54)</f>
        <v>23</v>
      </c>
      <c r="H54" s="192">
        <f>G54/F54</f>
        <v>2.5555555555555554</v>
      </c>
      <c r="I54" s="135">
        <v>9</v>
      </c>
      <c r="J54" s="140">
        <v>14</v>
      </c>
    </row>
    <row r="55" spans="1:24" s="53" customFormat="1" ht="15" customHeight="1" x14ac:dyDescent="0.15">
      <c r="A55" s="168"/>
      <c r="B55" s="169"/>
      <c r="C55" s="7" t="s">
        <v>178</v>
      </c>
      <c r="D55" s="12" t="s">
        <v>77</v>
      </c>
      <c r="E55" s="28"/>
      <c r="F55" s="194"/>
      <c r="G55" s="182"/>
      <c r="H55" s="182"/>
      <c r="I55"/>
    </row>
    <row r="56" spans="1:24" s="53" customFormat="1" ht="15" customHeight="1" x14ac:dyDescent="0.15">
      <c r="A56" s="168"/>
      <c r="B56" s="169"/>
      <c r="C56" s="29" t="s">
        <v>179</v>
      </c>
      <c r="D56" s="14" t="s">
        <v>78</v>
      </c>
      <c r="E56" s="25"/>
      <c r="F56" s="195"/>
      <c r="G56" s="183"/>
      <c r="H56" s="183"/>
      <c r="I56"/>
    </row>
    <row r="57" spans="1:24" s="53" customFormat="1" ht="15" customHeight="1" x14ac:dyDescent="0.15">
      <c r="A57" s="170"/>
      <c r="B57" s="171"/>
      <c r="C57" s="6"/>
      <c r="D57" s="14"/>
      <c r="E57" s="16" t="s">
        <v>32</v>
      </c>
      <c r="F57" s="92">
        <f>SUM(F51:F56)</f>
        <v>35</v>
      </c>
      <c r="G57" s="107">
        <f>SUM(G51:G56)</f>
        <v>116</v>
      </c>
      <c r="H57" s="66"/>
    </row>
    <row r="58" spans="1:24" s="53" customFormat="1" ht="15" customHeight="1" x14ac:dyDescent="0.15">
      <c r="A58" s="157" t="s">
        <v>256</v>
      </c>
      <c r="B58" s="158"/>
      <c r="C58" s="4" t="s">
        <v>257</v>
      </c>
      <c r="D58" s="10" t="s">
        <v>9</v>
      </c>
      <c r="E58" s="22"/>
      <c r="F58" s="172">
        <v>19</v>
      </c>
      <c r="G58" s="162">
        <f>SUM(I58:X58)</f>
        <v>69</v>
      </c>
      <c r="H58" s="165">
        <f>G58/F58</f>
        <v>3.6315789473684212</v>
      </c>
      <c r="I58" s="132">
        <v>16</v>
      </c>
      <c r="J58" s="132">
        <v>19</v>
      </c>
      <c r="K58" s="132">
        <v>13</v>
      </c>
      <c r="L58" s="132">
        <v>21</v>
      </c>
      <c r="M58"/>
      <c r="N58"/>
    </row>
    <row r="59" spans="1:24" s="53" customFormat="1" ht="15" customHeight="1" x14ac:dyDescent="0.15">
      <c r="A59" s="184" t="s">
        <v>21</v>
      </c>
      <c r="B59" s="186" t="s">
        <v>22</v>
      </c>
      <c r="C59" s="5" t="s">
        <v>258</v>
      </c>
      <c r="D59" s="12" t="s">
        <v>10</v>
      </c>
      <c r="E59" s="23"/>
      <c r="F59" s="200"/>
      <c r="G59" s="163"/>
      <c r="H59" s="182"/>
    </row>
    <row r="60" spans="1:24" s="53" customFormat="1" ht="15" customHeight="1" x14ac:dyDescent="0.15">
      <c r="A60" s="184"/>
      <c r="B60" s="186"/>
      <c r="C60" s="5" t="s">
        <v>259</v>
      </c>
      <c r="D60" s="12" t="s">
        <v>11</v>
      </c>
      <c r="E60" s="23"/>
      <c r="F60" s="200"/>
      <c r="G60" s="163"/>
      <c r="H60" s="182"/>
    </row>
    <row r="61" spans="1:24" s="53" customFormat="1" ht="15" customHeight="1" x14ac:dyDescent="0.15">
      <c r="A61" s="184"/>
      <c r="B61" s="186"/>
      <c r="C61" s="5" t="s">
        <v>260</v>
      </c>
      <c r="D61" s="12" t="s">
        <v>12</v>
      </c>
      <c r="E61" s="23"/>
      <c r="F61" s="200"/>
      <c r="G61" s="163"/>
      <c r="H61" s="182"/>
    </row>
    <row r="62" spans="1:24" s="53" customFormat="1" ht="15" customHeight="1" x14ac:dyDescent="0.15">
      <c r="A62" s="184"/>
      <c r="B62" s="186"/>
      <c r="C62" s="5" t="s">
        <v>261</v>
      </c>
      <c r="D62" s="12" t="s">
        <v>13</v>
      </c>
      <c r="E62" s="23"/>
      <c r="F62" s="200"/>
      <c r="G62" s="163"/>
      <c r="H62" s="182"/>
    </row>
    <row r="63" spans="1:24" s="53" customFormat="1" ht="15" customHeight="1" x14ac:dyDescent="0.15">
      <c r="A63" s="184"/>
      <c r="B63" s="186"/>
      <c r="C63" s="5" t="s">
        <v>262</v>
      </c>
      <c r="D63" s="12" t="s">
        <v>14</v>
      </c>
      <c r="E63" s="23"/>
      <c r="F63" s="200"/>
      <c r="G63" s="163"/>
      <c r="H63" s="18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53" customFormat="1" ht="15" customHeight="1" x14ac:dyDescent="0.15">
      <c r="A64" s="184"/>
      <c r="B64" s="186"/>
      <c r="C64" s="6" t="s">
        <v>263</v>
      </c>
      <c r="D64" s="14" t="s">
        <v>181</v>
      </c>
      <c r="E64" s="25"/>
      <c r="F64" s="201"/>
      <c r="G64" s="164"/>
      <c r="H64" s="183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53" customFormat="1" ht="13.5" x14ac:dyDescent="0.15">
      <c r="A65" s="185"/>
      <c r="B65" s="187"/>
      <c r="C65" s="6"/>
      <c r="D65" s="14"/>
      <c r="E65" s="26" t="s">
        <v>32</v>
      </c>
      <c r="F65" s="99">
        <f>SUM(F58)</f>
        <v>19</v>
      </c>
      <c r="G65" s="120">
        <f>G58</f>
        <v>69</v>
      </c>
      <c r="H65" s="152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53" customFormat="1" ht="13.5" x14ac:dyDescent="0.15">
      <c r="A66" s="157" t="s">
        <v>288</v>
      </c>
      <c r="B66" s="158"/>
      <c r="C66" s="4" t="s">
        <v>289</v>
      </c>
      <c r="D66" s="10" t="s">
        <v>290</v>
      </c>
      <c r="E66" s="22"/>
      <c r="F66" s="93">
        <v>0</v>
      </c>
      <c r="G66" s="120">
        <f>SUM(I66:X66)</f>
        <v>0</v>
      </c>
      <c r="H66" s="152" t="e">
        <f>G66/F66</f>
        <v>#DIV/0!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53" customFormat="1" ht="13.5" customHeight="1" x14ac:dyDescent="0.15">
      <c r="A67" s="196" t="s">
        <v>291</v>
      </c>
      <c r="B67" s="197"/>
      <c r="C67" s="5" t="s">
        <v>292</v>
      </c>
      <c r="D67" s="12" t="s">
        <v>293</v>
      </c>
      <c r="E67" s="27"/>
      <c r="F67" s="151">
        <v>10</v>
      </c>
      <c r="G67" s="120">
        <f>SUM(I67:X67)</f>
        <v>39</v>
      </c>
      <c r="H67" s="152">
        <f>G67/F67</f>
        <v>3.9</v>
      </c>
      <c r="I67" s="141">
        <v>14</v>
      </c>
      <c r="J67" s="141">
        <v>14</v>
      </c>
      <c r="K67" s="141">
        <v>11</v>
      </c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53" customFormat="1" ht="13.5" x14ac:dyDescent="0.15">
      <c r="A68" s="198"/>
      <c r="B68" s="199"/>
      <c r="C68" s="6"/>
      <c r="D68" s="14"/>
      <c r="E68" s="16" t="s">
        <v>32</v>
      </c>
      <c r="F68" s="92">
        <f>SUM(F66:F67)</f>
        <v>10</v>
      </c>
      <c r="G68" s="120">
        <f>SUM(G66:G67)</f>
        <v>39</v>
      </c>
      <c r="H68" s="152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53" customFormat="1" ht="13.5" x14ac:dyDescent="0.15">
      <c r="A69" s="136"/>
      <c r="B69" s="137"/>
      <c r="C69" s="138"/>
      <c r="D69" s="36"/>
      <c r="E69" s="139"/>
      <c r="F69" s="99"/>
      <c r="G69" s="119"/>
      <c r="H69" s="152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53" customFormat="1" ht="13.5" x14ac:dyDescent="0.15">
      <c r="A70" s="33"/>
      <c r="B70" s="34"/>
      <c r="C70" s="35"/>
      <c r="D70" s="36"/>
      <c r="E70" s="37" t="s">
        <v>34</v>
      </c>
      <c r="F70" s="101">
        <f>SUM(F65,F57,F50,F30,F38,F20,F12,F68)</f>
        <v>428</v>
      </c>
      <c r="G70" s="120">
        <f>SUM(G12,G20,G30,G38,G50,G57,G65)</f>
        <v>1316</v>
      </c>
      <c r="H70" s="152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53" customFormat="1" x14ac:dyDescent="0.15">
      <c r="A71" s="1"/>
      <c r="B71" s="1"/>
      <c r="C71" s="2"/>
      <c r="D71" s="1"/>
      <c r="E71" s="2"/>
      <c r="F71" s="1"/>
      <c r="G71" s="1"/>
      <c r="H71" s="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53" customFormat="1" x14ac:dyDescent="0.15">
      <c r="A72" s="1"/>
      <c r="B72" s="1"/>
      <c r="C72" s="1"/>
      <c r="D72" s="1"/>
      <c r="E72" s="2"/>
      <c r="F72" s="1"/>
      <c r="G72" s="1"/>
      <c r="H72" s="1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53" customFormat="1" x14ac:dyDescent="0.15">
      <c r="A73" s="1"/>
      <c r="B73" s="1"/>
      <c r="C73" s="1"/>
      <c r="D73" s="1"/>
      <c r="E73" s="2"/>
      <c r="F73" s="1"/>
      <c r="G73" s="1"/>
      <c r="H73" s="1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53" customFormat="1" x14ac:dyDescent="0.15">
      <c r="A74" s="1"/>
      <c r="B74" s="1"/>
      <c r="C74" s="1"/>
      <c r="D74" s="1"/>
      <c r="E74" s="2"/>
      <c r="F74" s="1"/>
      <c r="G74" s="1"/>
      <c r="H74" s="1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</sheetData>
  <mergeCells count="30">
    <mergeCell ref="A66:B66"/>
    <mergeCell ref="A67:B68"/>
    <mergeCell ref="A58:B58"/>
    <mergeCell ref="F58:F64"/>
    <mergeCell ref="G58:G64"/>
    <mergeCell ref="H58:H64"/>
    <mergeCell ref="A59:A65"/>
    <mergeCell ref="B59:B65"/>
    <mergeCell ref="A32:A38"/>
    <mergeCell ref="B32:B38"/>
    <mergeCell ref="A39:B39"/>
    <mergeCell ref="A40:B50"/>
    <mergeCell ref="A51:B51"/>
    <mergeCell ref="A52:B57"/>
    <mergeCell ref="G54:G56"/>
    <mergeCell ref="H54:H56"/>
    <mergeCell ref="F54:F56"/>
    <mergeCell ref="A31:B31"/>
    <mergeCell ref="A1:H1"/>
    <mergeCell ref="A3:B3"/>
    <mergeCell ref="A4:B4"/>
    <mergeCell ref="G4:G11"/>
    <mergeCell ref="H4:H11"/>
    <mergeCell ref="A5:B12"/>
    <mergeCell ref="F4:F10"/>
    <mergeCell ref="A13:B13"/>
    <mergeCell ref="A14:A20"/>
    <mergeCell ref="B14:B20"/>
    <mergeCell ref="A21:B21"/>
    <mergeCell ref="A22:B30"/>
  </mergeCells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66"/>
  <sheetViews>
    <sheetView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D4" sqref="D4"/>
    </sheetView>
  </sheetViews>
  <sheetFormatPr defaultRowHeight="12" outlineLevelCol="1" x14ac:dyDescent="0.15"/>
  <cols>
    <col min="1" max="2" width="3" style="1" customWidth="1"/>
    <col min="3" max="3" width="6.1640625" style="1" bestFit="1" customWidth="1"/>
    <col min="4" max="4" width="60.83203125" style="1" bestFit="1" customWidth="1"/>
    <col min="5" max="5" width="7.33203125" style="2" bestFit="1" customWidth="1"/>
    <col min="6" max="8" width="15.33203125" style="1" customWidth="1"/>
    <col min="9" max="10" width="9.33203125" style="1" hidden="1" customWidth="1" outlineLevel="1"/>
    <col min="11" max="25" width="9.33203125" hidden="1" customWidth="1" outlineLevel="1"/>
    <col min="26" max="26" width="9.33203125" collapsed="1"/>
    <col min="29" max="16384" width="9.33203125" style="1"/>
  </cols>
  <sheetData>
    <row r="1" spans="1:26" ht="17.25" x14ac:dyDescent="0.15">
      <c r="A1" s="211" t="s">
        <v>87</v>
      </c>
      <c r="B1" s="211"/>
      <c r="C1" s="211"/>
      <c r="D1" s="211"/>
      <c r="E1" s="211"/>
      <c r="F1" s="211"/>
      <c r="G1" s="211"/>
      <c r="H1" s="211"/>
    </row>
    <row r="2" spans="1:26" ht="6.75" customHeight="1" x14ac:dyDescent="0.15"/>
    <row r="3" spans="1:26" s="2" customFormat="1" ht="27" customHeight="1" x14ac:dyDescent="0.15">
      <c r="A3" s="160" t="s">
        <v>0</v>
      </c>
      <c r="B3" s="161"/>
      <c r="C3" s="3" t="s">
        <v>1</v>
      </c>
      <c r="D3" s="8" t="s">
        <v>15</v>
      </c>
      <c r="E3" s="9"/>
      <c r="F3" s="39" t="s">
        <v>36</v>
      </c>
      <c r="G3" s="39" t="s">
        <v>37</v>
      </c>
      <c r="H3" s="52" t="s">
        <v>81</v>
      </c>
    </row>
    <row r="4" spans="1:26" ht="15" customHeight="1" x14ac:dyDescent="0.15">
      <c r="A4" s="157" t="s">
        <v>2</v>
      </c>
      <c r="B4" s="158"/>
      <c r="C4" s="4">
        <v>101</v>
      </c>
      <c r="D4" s="10" t="s">
        <v>24</v>
      </c>
      <c r="E4" s="11"/>
      <c r="F4" s="172">
        <v>37</v>
      </c>
      <c r="G4" s="162">
        <f>SUM(I4:Y4)</f>
        <v>88</v>
      </c>
      <c r="H4" s="162">
        <f>G4/F4</f>
        <v>2.3783783783783785</v>
      </c>
      <c r="I4" s="53">
        <v>8</v>
      </c>
      <c r="J4" s="53">
        <v>14</v>
      </c>
      <c r="K4" s="53">
        <v>15</v>
      </c>
      <c r="L4" s="53">
        <v>14</v>
      </c>
      <c r="M4" s="53">
        <v>14</v>
      </c>
      <c r="N4" s="53">
        <v>13</v>
      </c>
      <c r="O4" s="53">
        <v>5</v>
      </c>
      <c r="P4" s="53">
        <v>5</v>
      </c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5" customHeight="1" x14ac:dyDescent="0.15">
      <c r="A5" s="168" t="s">
        <v>16</v>
      </c>
      <c r="B5" s="169"/>
      <c r="C5" s="5">
        <v>102</v>
      </c>
      <c r="D5" s="12" t="s">
        <v>25</v>
      </c>
      <c r="E5" s="13"/>
      <c r="F5" s="173"/>
      <c r="G5" s="224"/>
      <c r="H5" s="22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5" customHeight="1" x14ac:dyDescent="0.15">
      <c r="A6" s="168"/>
      <c r="B6" s="169"/>
      <c r="C6" s="5">
        <v>103</v>
      </c>
      <c r="D6" s="12" t="s">
        <v>26</v>
      </c>
      <c r="E6" s="13"/>
      <c r="F6" s="173"/>
      <c r="G6" s="224"/>
      <c r="H6" s="224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5" customHeight="1" x14ac:dyDescent="0.15">
      <c r="A7" s="168"/>
      <c r="B7" s="169"/>
      <c r="C7" s="5">
        <v>104</v>
      </c>
      <c r="D7" s="12" t="s">
        <v>27</v>
      </c>
      <c r="E7" s="13"/>
      <c r="F7" s="173"/>
      <c r="G7" s="224"/>
      <c r="H7" s="224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5" customHeight="1" x14ac:dyDescent="0.15">
      <c r="A8" s="168"/>
      <c r="B8" s="169"/>
      <c r="C8" s="5">
        <v>105</v>
      </c>
      <c r="D8" s="12" t="s">
        <v>28</v>
      </c>
      <c r="E8" s="13"/>
      <c r="F8" s="173"/>
      <c r="G8" s="224"/>
      <c r="H8" s="224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5" customHeight="1" x14ac:dyDescent="0.15">
      <c r="A9" s="168"/>
      <c r="B9" s="169"/>
      <c r="C9" s="5">
        <v>106</v>
      </c>
      <c r="D9" s="12" t="s">
        <v>29</v>
      </c>
      <c r="E9" s="13"/>
      <c r="F9" s="173"/>
      <c r="G9" s="224"/>
      <c r="H9" s="224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5" customHeight="1" x14ac:dyDescent="0.15">
      <c r="A10" s="168"/>
      <c r="B10" s="169"/>
      <c r="C10" s="5">
        <v>107</v>
      </c>
      <c r="D10" s="12" t="s">
        <v>30</v>
      </c>
      <c r="E10" s="13"/>
      <c r="F10" s="173"/>
      <c r="G10" s="224"/>
      <c r="H10" s="22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5" customHeight="1" x14ac:dyDescent="0.15">
      <c r="A11" s="168"/>
      <c r="B11" s="169"/>
      <c r="C11" s="6">
        <v>108</v>
      </c>
      <c r="D11" s="14" t="s">
        <v>31</v>
      </c>
      <c r="E11" s="15"/>
      <c r="F11" s="219"/>
      <c r="G11" s="225"/>
      <c r="H11" s="225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5" customHeight="1" x14ac:dyDescent="0.15">
      <c r="A12" s="170"/>
      <c r="B12" s="171"/>
      <c r="C12" s="6"/>
      <c r="D12" s="14"/>
      <c r="E12" s="16" t="s">
        <v>32</v>
      </c>
      <c r="F12" s="92">
        <f>SUM(F4:F11)</f>
        <v>37</v>
      </c>
      <c r="G12" s="66">
        <f>SUM(G4)</f>
        <v>88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5" customHeight="1" x14ac:dyDescent="0.15">
      <c r="A13" s="157" t="s">
        <v>3</v>
      </c>
      <c r="B13" s="158"/>
      <c r="C13" s="4">
        <v>201</v>
      </c>
      <c r="D13" s="10" t="s">
        <v>38</v>
      </c>
      <c r="E13" s="11"/>
      <c r="F13" s="93">
        <v>21</v>
      </c>
      <c r="G13" s="45">
        <f>SUM(I13:Y13)</f>
        <v>75</v>
      </c>
      <c r="H13" s="45">
        <f t="shared" ref="H13:H20" si="0">G13/F13</f>
        <v>3.5714285714285716</v>
      </c>
      <c r="I13" s="53">
        <v>25</v>
      </c>
      <c r="J13" s="53">
        <v>17</v>
      </c>
      <c r="K13" s="53">
        <v>10</v>
      </c>
      <c r="L13" s="53">
        <v>11</v>
      </c>
      <c r="M13" s="53">
        <v>12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5" customHeight="1" x14ac:dyDescent="0.15">
      <c r="A14" s="184" t="s">
        <v>17</v>
      </c>
      <c r="B14" s="186" t="s">
        <v>18</v>
      </c>
      <c r="C14" s="5">
        <v>202</v>
      </c>
      <c r="D14" s="12" t="s">
        <v>39</v>
      </c>
      <c r="E14" s="13"/>
      <c r="F14" s="94">
        <v>5</v>
      </c>
      <c r="G14" s="46">
        <f t="shared" ref="G14:G21" si="1">SUM(I14:Y14)</f>
        <v>16</v>
      </c>
      <c r="H14" s="46">
        <f t="shared" si="0"/>
        <v>3.2</v>
      </c>
      <c r="I14" s="53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5" customHeight="1" x14ac:dyDescent="0.15">
      <c r="A15" s="184"/>
      <c r="B15" s="186"/>
      <c r="C15" s="5">
        <v>203</v>
      </c>
      <c r="D15" s="12" t="s">
        <v>40</v>
      </c>
      <c r="E15" s="13"/>
      <c r="F15" s="94">
        <v>24</v>
      </c>
      <c r="G15" s="46">
        <f t="shared" si="1"/>
        <v>83</v>
      </c>
      <c r="H15" s="46">
        <f t="shared" si="0"/>
        <v>3.4583333333333335</v>
      </c>
      <c r="I15" s="53">
        <v>28</v>
      </c>
      <c r="J15" s="53">
        <v>15</v>
      </c>
      <c r="K15" s="53">
        <v>16</v>
      </c>
      <c r="L15" s="53">
        <v>11</v>
      </c>
      <c r="M15" s="53">
        <v>13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5" customHeight="1" x14ac:dyDescent="0.15">
      <c r="A16" s="184"/>
      <c r="B16" s="186"/>
      <c r="C16" s="5">
        <v>204</v>
      </c>
      <c r="D16" s="12" t="s">
        <v>41</v>
      </c>
      <c r="E16" s="13"/>
      <c r="F16" s="94">
        <v>11</v>
      </c>
      <c r="G16" s="46">
        <f t="shared" si="1"/>
        <v>40</v>
      </c>
      <c r="H16" s="46">
        <f t="shared" si="0"/>
        <v>3.6363636363636362</v>
      </c>
      <c r="I16" s="53">
        <v>12</v>
      </c>
      <c r="J16" s="53">
        <v>15</v>
      </c>
      <c r="K16" s="53">
        <v>13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5" customHeight="1" x14ac:dyDescent="0.15">
      <c r="A17" s="184"/>
      <c r="B17" s="186"/>
      <c r="C17" s="5">
        <v>205</v>
      </c>
      <c r="D17" s="12" t="s">
        <v>42</v>
      </c>
      <c r="E17" s="13"/>
      <c r="F17" s="94">
        <v>18</v>
      </c>
      <c r="G17" s="46">
        <f>SUM(I17:Y17)</f>
        <v>65</v>
      </c>
      <c r="H17" s="46">
        <f t="shared" si="0"/>
        <v>3.6111111111111112</v>
      </c>
      <c r="I17" s="53">
        <v>16</v>
      </c>
      <c r="J17" s="53">
        <v>29</v>
      </c>
      <c r="K17" s="53">
        <v>20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5" customHeight="1" x14ac:dyDescent="0.15">
      <c r="A18" s="184"/>
      <c r="B18" s="186"/>
      <c r="C18" s="5">
        <v>206</v>
      </c>
      <c r="D18" s="12" t="s">
        <v>43</v>
      </c>
      <c r="E18" s="13"/>
      <c r="F18" s="94">
        <v>1</v>
      </c>
      <c r="G18" s="46">
        <f>SUM(I18:Y18)</f>
        <v>4</v>
      </c>
      <c r="H18" s="46">
        <f t="shared" si="0"/>
        <v>4</v>
      </c>
      <c r="I18" s="53">
        <v>4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 t="s">
        <v>90</v>
      </c>
    </row>
    <row r="19" spans="1:26" ht="15" customHeight="1" x14ac:dyDescent="0.15">
      <c r="A19" s="184"/>
      <c r="B19" s="186"/>
      <c r="C19" s="5">
        <v>207</v>
      </c>
      <c r="D19" s="12" t="s">
        <v>45</v>
      </c>
      <c r="E19" s="13"/>
      <c r="F19" s="94">
        <v>1</v>
      </c>
      <c r="G19" s="46">
        <f>SUM(I19:Y19)</f>
        <v>3</v>
      </c>
      <c r="H19" s="46">
        <f t="shared" si="0"/>
        <v>3</v>
      </c>
      <c r="I19" s="53">
        <v>3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 t="s">
        <v>89</v>
      </c>
    </row>
    <row r="20" spans="1:26" ht="15" customHeight="1" x14ac:dyDescent="0.15">
      <c r="A20" s="184"/>
      <c r="B20" s="186"/>
      <c r="C20" s="5">
        <v>208</v>
      </c>
      <c r="D20" s="12" t="s">
        <v>46</v>
      </c>
      <c r="E20" s="13"/>
      <c r="F20" s="95">
        <v>2</v>
      </c>
      <c r="G20" s="46">
        <f>SUM(I20:Y20)</f>
        <v>10</v>
      </c>
      <c r="H20" s="46">
        <f t="shared" si="0"/>
        <v>5</v>
      </c>
      <c r="I20" s="53">
        <v>10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 t="s">
        <v>88</v>
      </c>
    </row>
    <row r="21" spans="1:26" ht="15" customHeight="1" x14ac:dyDescent="0.15">
      <c r="A21" s="184"/>
      <c r="B21" s="186"/>
      <c r="C21" s="17">
        <v>209</v>
      </c>
      <c r="D21" s="18" t="s">
        <v>47</v>
      </c>
      <c r="E21" s="13"/>
      <c r="F21" s="94">
        <v>0</v>
      </c>
      <c r="G21" s="48">
        <f t="shared" si="1"/>
        <v>0</v>
      </c>
      <c r="H21" s="70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5" customHeight="1" x14ac:dyDescent="0.15">
      <c r="A22" s="185"/>
      <c r="B22" s="187"/>
      <c r="C22" s="6"/>
      <c r="D22" s="14"/>
      <c r="E22" s="16" t="s">
        <v>32</v>
      </c>
      <c r="F22" s="92">
        <f>SUM(F13:F21)</f>
        <v>83</v>
      </c>
      <c r="G22" s="66">
        <f>SUM(G13:G21)</f>
        <v>296</v>
      </c>
      <c r="H22" s="6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5" customHeight="1" x14ac:dyDescent="0.15">
      <c r="A23" s="157" t="s">
        <v>4</v>
      </c>
      <c r="B23" s="158"/>
      <c r="C23" s="4">
        <v>301</v>
      </c>
      <c r="D23" s="10" t="s">
        <v>48</v>
      </c>
      <c r="E23" s="11"/>
      <c r="F23" s="93">
        <v>39</v>
      </c>
      <c r="G23" s="45">
        <f t="shared" ref="G23:G35" si="2">SUM(I23:Y23)</f>
        <v>157</v>
      </c>
      <c r="H23" s="45">
        <f t="shared" ref="H23:H62" si="3">G23/F23</f>
        <v>4.0256410256410255</v>
      </c>
      <c r="I23" s="53">
        <v>20</v>
      </c>
      <c r="J23" s="53">
        <v>22</v>
      </c>
      <c r="K23" s="53">
        <v>13</v>
      </c>
      <c r="L23" s="53">
        <v>13</v>
      </c>
      <c r="M23" s="53">
        <v>12</v>
      </c>
      <c r="N23" s="53">
        <v>12</v>
      </c>
      <c r="O23" s="53">
        <v>15</v>
      </c>
      <c r="P23" s="53">
        <v>13</v>
      </c>
      <c r="Q23" s="53">
        <v>16</v>
      </c>
      <c r="R23" s="53">
        <v>21</v>
      </c>
      <c r="S23" s="53"/>
      <c r="T23" s="53"/>
      <c r="U23" s="53"/>
      <c r="V23" s="53"/>
      <c r="W23" s="53"/>
      <c r="X23" s="53"/>
      <c r="Y23" s="53"/>
      <c r="Z23" s="53"/>
    </row>
    <row r="24" spans="1:26" ht="15" customHeight="1" x14ac:dyDescent="0.15">
      <c r="A24" s="168" t="s">
        <v>19</v>
      </c>
      <c r="B24" s="169"/>
      <c r="C24" s="5">
        <v>302</v>
      </c>
      <c r="D24" s="12" t="s">
        <v>49</v>
      </c>
      <c r="E24" s="13"/>
      <c r="F24" s="94">
        <v>41</v>
      </c>
      <c r="G24" s="46">
        <f t="shared" si="2"/>
        <v>110</v>
      </c>
      <c r="H24" s="46">
        <f t="shared" si="3"/>
        <v>2.6829268292682928</v>
      </c>
      <c r="I24" s="53">
        <v>26</v>
      </c>
      <c r="J24" s="53">
        <v>12</v>
      </c>
      <c r="K24" s="53">
        <v>11</v>
      </c>
      <c r="L24" s="53">
        <v>10</v>
      </c>
      <c r="M24" s="53">
        <v>7</v>
      </c>
      <c r="N24" s="53">
        <v>9</v>
      </c>
      <c r="O24" s="53">
        <v>19</v>
      </c>
      <c r="P24" s="53">
        <v>16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5" customHeight="1" x14ac:dyDescent="0.15">
      <c r="A25" s="168"/>
      <c r="B25" s="169"/>
      <c r="C25" s="5">
        <v>303</v>
      </c>
      <c r="D25" s="12" t="s">
        <v>50</v>
      </c>
      <c r="E25" s="13"/>
      <c r="F25" s="94">
        <v>0</v>
      </c>
      <c r="G25" s="46">
        <f t="shared" si="2"/>
        <v>0</v>
      </c>
      <c r="H25" s="70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5" customHeight="1" x14ac:dyDescent="0.15">
      <c r="A26" s="168"/>
      <c r="B26" s="169"/>
      <c r="C26" s="5">
        <v>304</v>
      </c>
      <c r="D26" s="12" t="s">
        <v>51</v>
      </c>
      <c r="E26" s="13"/>
      <c r="F26" s="94">
        <v>2</v>
      </c>
      <c r="G26" s="46">
        <f t="shared" si="2"/>
        <v>5</v>
      </c>
      <c r="H26" s="46">
        <f>G26/F26</f>
        <v>2.5</v>
      </c>
      <c r="I26" s="53">
        <v>5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 t="s">
        <v>91</v>
      </c>
    </row>
    <row r="27" spans="1:26" ht="15" customHeight="1" x14ac:dyDescent="0.15">
      <c r="A27" s="168"/>
      <c r="B27" s="169"/>
      <c r="C27" s="5">
        <v>305</v>
      </c>
      <c r="D27" s="12" t="s">
        <v>53</v>
      </c>
      <c r="E27" s="13"/>
      <c r="F27" s="94">
        <v>8</v>
      </c>
      <c r="G27" s="46">
        <f t="shared" si="2"/>
        <v>22</v>
      </c>
      <c r="H27" s="46">
        <f>G27/F27</f>
        <v>2.75</v>
      </c>
      <c r="I27" s="53">
        <v>8</v>
      </c>
      <c r="J27" s="53">
        <v>14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" customHeight="1" x14ac:dyDescent="0.15">
      <c r="A28" s="168"/>
      <c r="B28" s="169"/>
      <c r="C28" s="19">
        <v>306</v>
      </c>
      <c r="D28" s="20" t="s">
        <v>5</v>
      </c>
      <c r="E28" s="21"/>
      <c r="F28" s="94">
        <v>7</v>
      </c>
      <c r="G28" s="46">
        <f t="shared" si="2"/>
        <v>19</v>
      </c>
      <c r="H28" s="46">
        <f t="shared" si="3"/>
        <v>2.7142857142857144</v>
      </c>
      <c r="I28" s="53">
        <v>11</v>
      </c>
      <c r="J28" s="53">
        <v>8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5" customHeight="1" x14ac:dyDescent="0.15">
      <c r="A29" s="168"/>
      <c r="B29" s="169"/>
      <c r="C29" s="5">
        <v>307</v>
      </c>
      <c r="D29" s="12" t="s">
        <v>54</v>
      </c>
      <c r="E29" s="13"/>
      <c r="F29" s="94">
        <v>70</v>
      </c>
      <c r="G29" s="46">
        <f t="shared" si="2"/>
        <v>195</v>
      </c>
      <c r="H29" s="46">
        <f t="shared" si="3"/>
        <v>2.7857142857142856</v>
      </c>
      <c r="I29" s="53">
        <v>6</v>
      </c>
      <c r="J29" s="53">
        <v>10</v>
      </c>
      <c r="K29" s="53">
        <v>16</v>
      </c>
      <c r="L29" s="53">
        <v>14</v>
      </c>
      <c r="M29" s="53">
        <v>10</v>
      </c>
      <c r="N29" s="53">
        <v>17</v>
      </c>
      <c r="O29" s="53">
        <v>14</v>
      </c>
      <c r="P29" s="53">
        <v>12</v>
      </c>
      <c r="Q29" s="53">
        <v>14</v>
      </c>
      <c r="R29" s="53">
        <v>11</v>
      </c>
      <c r="S29" s="53">
        <v>12</v>
      </c>
      <c r="T29" s="53">
        <v>12</v>
      </c>
      <c r="U29" s="53">
        <v>13</v>
      </c>
      <c r="V29" s="53">
        <v>14</v>
      </c>
      <c r="W29" s="53">
        <v>10</v>
      </c>
      <c r="X29" s="53">
        <v>10</v>
      </c>
      <c r="Y29" s="53"/>
      <c r="Z29" s="53"/>
    </row>
    <row r="30" spans="1:26" ht="15" customHeight="1" x14ac:dyDescent="0.15">
      <c r="A30" s="168"/>
      <c r="B30" s="169"/>
      <c r="C30" s="5">
        <v>308</v>
      </c>
      <c r="D30" s="12" t="s">
        <v>55</v>
      </c>
      <c r="E30" s="13"/>
      <c r="F30" s="94">
        <v>3</v>
      </c>
      <c r="G30" s="46">
        <f t="shared" si="2"/>
        <v>10</v>
      </c>
      <c r="H30" s="46">
        <f t="shared" si="3"/>
        <v>3.3333333333333335</v>
      </c>
      <c r="I30" s="53">
        <v>10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5" customHeight="1" x14ac:dyDescent="0.15">
      <c r="A31" s="168"/>
      <c r="B31" s="169"/>
      <c r="C31" s="5">
        <v>309</v>
      </c>
      <c r="D31" s="12" t="s">
        <v>56</v>
      </c>
      <c r="E31" s="13"/>
      <c r="F31" s="94">
        <v>3</v>
      </c>
      <c r="G31" s="46">
        <f t="shared" si="2"/>
        <v>12</v>
      </c>
      <c r="H31" s="46">
        <f t="shared" si="3"/>
        <v>4</v>
      </c>
      <c r="I31" s="53">
        <v>12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" customHeight="1" x14ac:dyDescent="0.15">
      <c r="A32" s="168"/>
      <c r="B32" s="169"/>
      <c r="C32" s="5">
        <v>310</v>
      </c>
      <c r="D32" s="12" t="s">
        <v>57</v>
      </c>
      <c r="E32" s="13"/>
      <c r="F32" s="94">
        <v>13</v>
      </c>
      <c r="G32" s="46">
        <f t="shared" si="2"/>
        <v>45</v>
      </c>
      <c r="H32" s="46">
        <f t="shared" si="3"/>
        <v>3.4615384615384617</v>
      </c>
      <c r="I32" s="53">
        <v>14</v>
      </c>
      <c r="J32" s="53">
        <v>13</v>
      </c>
      <c r="K32" s="53">
        <v>18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" customHeight="1" x14ac:dyDescent="0.15">
      <c r="A33" s="168"/>
      <c r="B33" s="169"/>
      <c r="C33" s="5">
        <v>311</v>
      </c>
      <c r="D33" s="12" t="s">
        <v>58</v>
      </c>
      <c r="E33" s="13"/>
      <c r="F33" s="94">
        <v>4</v>
      </c>
      <c r="G33" s="46">
        <f t="shared" si="2"/>
        <v>15</v>
      </c>
      <c r="H33" s="46">
        <f t="shared" si="3"/>
        <v>3.75</v>
      </c>
      <c r="I33" s="53">
        <v>15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" customHeight="1" x14ac:dyDescent="0.15">
      <c r="A34" s="168"/>
      <c r="B34" s="169"/>
      <c r="C34" s="5">
        <v>312</v>
      </c>
      <c r="D34" s="12" t="s">
        <v>59</v>
      </c>
      <c r="E34" s="13"/>
      <c r="F34" s="94">
        <v>69</v>
      </c>
      <c r="G34" s="46">
        <f t="shared" si="2"/>
        <v>144</v>
      </c>
      <c r="H34" s="46">
        <f t="shared" si="3"/>
        <v>2.0869565217391304</v>
      </c>
      <c r="I34" s="53">
        <v>19</v>
      </c>
      <c r="J34" s="53">
        <v>8</v>
      </c>
      <c r="K34" s="53">
        <v>15</v>
      </c>
      <c r="L34" s="53">
        <v>10</v>
      </c>
      <c r="M34" s="53">
        <v>15</v>
      </c>
      <c r="N34" s="53">
        <v>8</v>
      </c>
      <c r="O34" s="53">
        <v>14</v>
      </c>
      <c r="P34" s="53">
        <v>23</v>
      </c>
      <c r="Q34" s="53">
        <v>20</v>
      </c>
      <c r="R34" s="53">
        <v>12</v>
      </c>
      <c r="S34" s="53"/>
      <c r="T34" s="53"/>
      <c r="U34" s="53"/>
      <c r="V34" s="53"/>
      <c r="W34" s="53"/>
      <c r="X34" s="53"/>
      <c r="Y34" s="53"/>
      <c r="Z34" s="53"/>
    </row>
    <row r="35" spans="1:26" ht="15" customHeight="1" x14ac:dyDescent="0.15">
      <c r="A35" s="168"/>
      <c r="B35" s="169"/>
      <c r="C35" s="6">
        <v>313</v>
      </c>
      <c r="D35" s="14" t="s">
        <v>23</v>
      </c>
      <c r="E35" s="15"/>
      <c r="F35" s="96">
        <v>6</v>
      </c>
      <c r="G35" s="48">
        <f t="shared" si="2"/>
        <v>14</v>
      </c>
      <c r="H35" s="48">
        <f t="shared" si="3"/>
        <v>2.3333333333333335</v>
      </c>
      <c r="I35" s="53">
        <v>14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5" customHeight="1" x14ac:dyDescent="0.15">
      <c r="A36" s="170"/>
      <c r="B36" s="171"/>
      <c r="C36" s="6"/>
      <c r="D36" s="14"/>
      <c r="E36" s="16" t="s">
        <v>32</v>
      </c>
      <c r="F36" s="92">
        <f>SUM(F23:F35)</f>
        <v>265</v>
      </c>
      <c r="G36" s="66">
        <f>SUM(G23:G35)</f>
        <v>748</v>
      </c>
      <c r="H36" s="66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5" customHeight="1" x14ac:dyDescent="0.15">
      <c r="A37" s="157" t="s">
        <v>6</v>
      </c>
      <c r="B37" s="158"/>
      <c r="C37" s="4">
        <v>401</v>
      </c>
      <c r="D37" s="10" t="s">
        <v>60</v>
      </c>
      <c r="E37" s="22"/>
      <c r="F37" s="97">
        <v>8</v>
      </c>
      <c r="G37" s="162">
        <f>SUM(I37:Y38)</f>
        <v>81</v>
      </c>
      <c r="H37" s="162">
        <f>G37/SUM(F37:F38)</f>
        <v>3.1153846153846154</v>
      </c>
      <c r="I37" s="53">
        <v>6</v>
      </c>
      <c r="J37" s="53">
        <v>14</v>
      </c>
      <c r="K37" s="53">
        <v>8</v>
      </c>
      <c r="L37" s="53">
        <v>10</v>
      </c>
      <c r="M37" s="53">
        <v>21</v>
      </c>
      <c r="N37" s="53">
        <v>9</v>
      </c>
      <c r="O37" s="53">
        <v>13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" customHeight="1" x14ac:dyDescent="0.15">
      <c r="A38" s="168" t="s">
        <v>20</v>
      </c>
      <c r="B38" s="169"/>
      <c r="C38" s="5">
        <v>402</v>
      </c>
      <c r="D38" s="12" t="s">
        <v>61</v>
      </c>
      <c r="E38" s="23"/>
      <c r="F38" s="98">
        <v>18</v>
      </c>
      <c r="G38" s="218"/>
      <c r="H38" s="21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" customHeight="1" x14ac:dyDescent="0.15">
      <c r="A39" s="168"/>
      <c r="B39" s="169"/>
      <c r="C39" s="5">
        <v>403</v>
      </c>
      <c r="D39" s="12" t="s">
        <v>62</v>
      </c>
      <c r="E39" s="23"/>
      <c r="F39" s="94">
        <v>20</v>
      </c>
      <c r="G39" s="46">
        <f t="shared" ref="G39:G48" si="4">SUM(I39:Y39)</f>
        <v>53</v>
      </c>
      <c r="H39" s="46">
        <f t="shared" si="3"/>
        <v>2.65</v>
      </c>
      <c r="I39" s="53">
        <v>12</v>
      </c>
      <c r="J39" s="53">
        <v>11</v>
      </c>
      <c r="K39" s="53">
        <v>8</v>
      </c>
      <c r="L39" s="53">
        <v>8</v>
      </c>
      <c r="M39" s="53">
        <v>7</v>
      </c>
      <c r="N39" s="53">
        <v>7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" customHeight="1" x14ac:dyDescent="0.15">
      <c r="A40" s="168"/>
      <c r="B40" s="169"/>
      <c r="C40" s="5">
        <v>404</v>
      </c>
      <c r="D40" s="12" t="s">
        <v>63</v>
      </c>
      <c r="E40" s="23"/>
      <c r="F40" s="94">
        <v>7</v>
      </c>
      <c r="G40" s="46">
        <f t="shared" si="4"/>
        <v>20</v>
      </c>
      <c r="H40" s="46">
        <f t="shared" si="3"/>
        <v>2.8571428571428572</v>
      </c>
      <c r="I40" s="53">
        <v>12</v>
      </c>
      <c r="J40" s="53">
        <v>8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5" customHeight="1" x14ac:dyDescent="0.15">
      <c r="A41" s="168"/>
      <c r="B41" s="169"/>
      <c r="C41" s="5">
        <v>405</v>
      </c>
      <c r="D41" s="12" t="s">
        <v>64</v>
      </c>
      <c r="E41" s="23"/>
      <c r="F41" s="94">
        <v>15</v>
      </c>
      <c r="G41" s="46">
        <f t="shared" si="4"/>
        <v>31</v>
      </c>
      <c r="H41" s="46">
        <f t="shared" si="3"/>
        <v>2.0666666666666669</v>
      </c>
      <c r="I41" s="53">
        <v>3</v>
      </c>
      <c r="J41" s="53">
        <v>10</v>
      </c>
      <c r="K41" s="53">
        <v>18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5" customHeight="1" x14ac:dyDescent="0.15">
      <c r="A42" s="168"/>
      <c r="B42" s="169"/>
      <c r="C42" s="17">
        <v>406</v>
      </c>
      <c r="D42" s="18" t="s">
        <v>65</v>
      </c>
      <c r="E42" s="24"/>
      <c r="F42" s="98">
        <v>1</v>
      </c>
      <c r="G42" s="192" t="s">
        <v>92</v>
      </c>
      <c r="H42" s="226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5" customHeight="1" x14ac:dyDescent="0.15">
      <c r="A43" s="168"/>
      <c r="B43" s="169"/>
      <c r="C43" s="5">
        <v>407</v>
      </c>
      <c r="D43" s="12" t="s">
        <v>66</v>
      </c>
      <c r="E43" s="23"/>
      <c r="F43" s="94">
        <v>8</v>
      </c>
      <c r="G43" s="182"/>
      <c r="H43" s="228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5" customHeight="1" x14ac:dyDescent="0.15">
      <c r="A44" s="168"/>
      <c r="B44" s="169"/>
      <c r="C44" s="5">
        <v>408</v>
      </c>
      <c r="D44" s="12" t="s">
        <v>67</v>
      </c>
      <c r="E44" s="23"/>
      <c r="F44" s="94">
        <v>17</v>
      </c>
      <c r="G44" s="182"/>
      <c r="H44" s="228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" customHeight="1" x14ac:dyDescent="0.15">
      <c r="A45" s="168"/>
      <c r="B45" s="169"/>
      <c r="C45" s="5">
        <v>409</v>
      </c>
      <c r="D45" s="12" t="s">
        <v>68</v>
      </c>
      <c r="E45" s="23"/>
      <c r="F45" s="94">
        <v>69</v>
      </c>
      <c r="G45" s="230"/>
      <c r="H45" s="227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" customHeight="1" x14ac:dyDescent="0.15">
      <c r="A46" s="168"/>
      <c r="B46" s="169"/>
      <c r="C46" s="5">
        <v>410</v>
      </c>
      <c r="D46" s="12" t="s">
        <v>69</v>
      </c>
      <c r="E46" s="23"/>
      <c r="F46" s="94">
        <v>60</v>
      </c>
      <c r="G46" s="46">
        <f t="shared" si="4"/>
        <v>149</v>
      </c>
      <c r="H46" s="46">
        <f t="shared" si="3"/>
        <v>2.4833333333333334</v>
      </c>
      <c r="I46" s="53">
        <v>9</v>
      </c>
      <c r="J46" s="53">
        <v>15</v>
      </c>
      <c r="K46" s="53">
        <v>10</v>
      </c>
      <c r="L46" s="53">
        <v>18</v>
      </c>
      <c r="M46" s="53">
        <v>10</v>
      </c>
      <c r="N46" s="53">
        <v>5</v>
      </c>
      <c r="O46" s="53">
        <v>7</v>
      </c>
      <c r="P46" s="53">
        <v>10</v>
      </c>
      <c r="Q46" s="53">
        <v>18</v>
      </c>
      <c r="R46" s="53">
        <v>14</v>
      </c>
      <c r="S46" s="53">
        <v>14</v>
      </c>
      <c r="T46" s="53">
        <v>9</v>
      </c>
      <c r="U46" s="53">
        <v>10</v>
      </c>
      <c r="V46" s="53"/>
      <c r="W46" s="53"/>
      <c r="X46" s="53"/>
      <c r="Y46" s="53"/>
      <c r="Z46" s="53"/>
    </row>
    <row r="47" spans="1:26" ht="15" customHeight="1" x14ac:dyDescent="0.15">
      <c r="A47" s="168"/>
      <c r="B47" s="169"/>
      <c r="C47" s="17">
        <v>411</v>
      </c>
      <c r="D47" s="18" t="s">
        <v>70</v>
      </c>
      <c r="E47" s="23"/>
      <c r="F47" s="94">
        <v>24</v>
      </c>
      <c r="G47" s="46">
        <f t="shared" si="4"/>
        <v>15</v>
      </c>
      <c r="H47" s="46">
        <f t="shared" si="3"/>
        <v>0.625</v>
      </c>
      <c r="I47" s="53">
        <v>15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" customHeight="1" x14ac:dyDescent="0.15">
      <c r="A48" s="168"/>
      <c r="B48" s="169"/>
      <c r="C48" s="17">
        <v>412</v>
      </c>
      <c r="D48" s="18" t="s">
        <v>7</v>
      </c>
      <c r="E48" s="25"/>
      <c r="F48" s="96">
        <v>0</v>
      </c>
      <c r="G48" s="48">
        <f t="shared" si="4"/>
        <v>0</v>
      </c>
      <c r="H48" s="70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5" customHeight="1" x14ac:dyDescent="0.15">
      <c r="A49" s="170"/>
      <c r="B49" s="171"/>
      <c r="C49" s="6"/>
      <c r="D49" s="14"/>
      <c r="E49" s="26" t="s">
        <v>32</v>
      </c>
      <c r="F49" s="99">
        <f>SUM(F37:F48)</f>
        <v>247</v>
      </c>
      <c r="G49" s="51">
        <f>SUM(G37:G48)</f>
        <v>349</v>
      </c>
      <c r="H49" s="66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5" customHeight="1" x14ac:dyDescent="0.15">
      <c r="A50" s="190" t="s">
        <v>71</v>
      </c>
      <c r="B50" s="191"/>
      <c r="C50" s="4">
        <v>501</v>
      </c>
      <c r="D50" s="10" t="s">
        <v>72</v>
      </c>
      <c r="E50" s="22"/>
      <c r="F50" s="97">
        <v>1</v>
      </c>
      <c r="G50" s="162">
        <f>SUM(I50:Y51)</f>
        <v>97</v>
      </c>
      <c r="H50" s="162">
        <f>G50/SUM(F50:F51)</f>
        <v>2.6944444444444446</v>
      </c>
      <c r="I50" s="53">
        <v>18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5" customHeight="1" x14ac:dyDescent="0.15">
      <c r="A51" s="168" t="s">
        <v>33</v>
      </c>
      <c r="B51" s="169"/>
      <c r="C51" s="5">
        <v>502</v>
      </c>
      <c r="D51" s="12" t="s">
        <v>74</v>
      </c>
      <c r="E51" s="23"/>
      <c r="F51" s="94">
        <v>35</v>
      </c>
      <c r="G51" s="218"/>
      <c r="H51" s="218"/>
      <c r="I51" s="53">
        <v>11</v>
      </c>
      <c r="J51" s="53">
        <v>17</v>
      </c>
      <c r="K51" s="53">
        <v>24</v>
      </c>
      <c r="L51" s="53">
        <v>12</v>
      </c>
      <c r="M51" s="53">
        <v>15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5" customHeight="1" x14ac:dyDescent="0.15">
      <c r="A52" s="168"/>
      <c r="B52" s="169"/>
      <c r="C52" s="7">
        <v>503</v>
      </c>
      <c r="D52" s="12" t="s">
        <v>75</v>
      </c>
      <c r="E52" s="27"/>
      <c r="F52" s="98">
        <v>11</v>
      </c>
      <c r="G52" s="46">
        <f>SUM(I52:Y52)</f>
        <v>25</v>
      </c>
      <c r="H52" s="46">
        <f t="shared" si="3"/>
        <v>2.2727272727272729</v>
      </c>
      <c r="I52" s="53">
        <v>11</v>
      </c>
      <c r="J52" s="53">
        <v>14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5" customHeight="1" x14ac:dyDescent="0.15">
      <c r="A53" s="168"/>
      <c r="B53" s="169"/>
      <c r="C53" s="7">
        <v>504</v>
      </c>
      <c r="D53" s="12" t="s">
        <v>76</v>
      </c>
      <c r="E53" s="27"/>
      <c r="F53" s="98">
        <v>5</v>
      </c>
      <c r="G53" s="46">
        <f>SUM(I53:Y53)</f>
        <v>17</v>
      </c>
      <c r="H53" s="46">
        <f t="shared" si="3"/>
        <v>3.4</v>
      </c>
      <c r="I53" s="53">
        <v>17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5" customHeight="1" x14ac:dyDescent="0.15">
      <c r="A54" s="168"/>
      <c r="B54" s="169"/>
      <c r="C54" s="7">
        <v>505</v>
      </c>
      <c r="D54" s="12" t="s">
        <v>77</v>
      </c>
      <c r="E54" s="28"/>
      <c r="F54" s="98">
        <v>2</v>
      </c>
      <c r="G54" s="46">
        <f>SUM(I54:Y54)</f>
        <v>5</v>
      </c>
      <c r="H54" s="46">
        <f t="shared" si="3"/>
        <v>2.5</v>
      </c>
      <c r="I54" s="53">
        <v>5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" customHeight="1" x14ac:dyDescent="0.15">
      <c r="A55" s="168"/>
      <c r="B55" s="169"/>
      <c r="C55" s="29">
        <v>506</v>
      </c>
      <c r="D55" s="14" t="s">
        <v>78</v>
      </c>
      <c r="E55" s="25"/>
      <c r="F55" s="100">
        <v>0</v>
      </c>
      <c r="G55" s="48">
        <f>SUM(I55:Y55)</f>
        <v>0</v>
      </c>
      <c r="H55" s="70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5" customHeight="1" x14ac:dyDescent="0.15">
      <c r="A56" s="170"/>
      <c r="B56" s="171"/>
      <c r="C56" s="6"/>
      <c r="D56" s="14"/>
      <c r="E56" s="16" t="s">
        <v>32</v>
      </c>
      <c r="F56" s="92">
        <f>SUM(F50:F55)</f>
        <v>54</v>
      </c>
      <c r="G56" s="66">
        <f>SUM(G50:G55)</f>
        <v>144</v>
      </c>
      <c r="H56" s="66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" customHeight="1" x14ac:dyDescent="0.15">
      <c r="A57" s="157" t="s">
        <v>8</v>
      </c>
      <c r="B57" s="158"/>
      <c r="C57" s="4">
        <v>601</v>
      </c>
      <c r="D57" s="10" t="s">
        <v>9</v>
      </c>
      <c r="E57" s="22"/>
      <c r="F57" s="172">
        <v>78</v>
      </c>
      <c r="G57" s="162">
        <f>SUM(I57:Y57)</f>
        <v>260</v>
      </c>
      <c r="H57" s="162">
        <f t="shared" si="3"/>
        <v>3.3333333333333335</v>
      </c>
      <c r="I57" s="53">
        <v>21</v>
      </c>
      <c r="J57" s="53">
        <v>34</v>
      </c>
      <c r="K57" s="53">
        <v>7</v>
      </c>
      <c r="L57" s="53">
        <v>14</v>
      </c>
      <c r="M57" s="53">
        <v>12</v>
      </c>
      <c r="N57" s="53">
        <v>18</v>
      </c>
      <c r="O57" s="53">
        <v>18</v>
      </c>
      <c r="P57" s="53">
        <v>20</v>
      </c>
      <c r="Q57" s="53">
        <v>18</v>
      </c>
      <c r="R57" s="53">
        <v>12</v>
      </c>
      <c r="S57" s="53">
        <v>20</v>
      </c>
      <c r="T57" s="53">
        <v>23</v>
      </c>
      <c r="U57" s="53">
        <v>10</v>
      </c>
      <c r="V57" s="53">
        <v>17</v>
      </c>
      <c r="W57" s="53">
        <v>16</v>
      </c>
      <c r="X57" s="53"/>
      <c r="Y57" s="53"/>
      <c r="Z57" s="53"/>
    </row>
    <row r="58" spans="1:26" ht="15" customHeight="1" x14ac:dyDescent="0.15">
      <c r="A58" s="222" t="s">
        <v>21</v>
      </c>
      <c r="B58" s="188" t="s">
        <v>22</v>
      </c>
      <c r="C58" s="5">
        <v>602</v>
      </c>
      <c r="D58" s="12" t="s">
        <v>10</v>
      </c>
      <c r="E58" s="23"/>
      <c r="F58" s="173"/>
      <c r="G58" s="224">
        <f>SUM(I58:T58)</f>
        <v>0</v>
      </c>
      <c r="H58" s="224" t="e">
        <f t="shared" si="3"/>
        <v>#DIV/0!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5" customHeight="1" x14ac:dyDescent="0.15">
      <c r="A59" s="222"/>
      <c r="B59" s="188"/>
      <c r="C59" s="5">
        <v>603</v>
      </c>
      <c r="D59" s="12" t="s">
        <v>11</v>
      </c>
      <c r="E59" s="23"/>
      <c r="F59" s="173"/>
      <c r="G59" s="224">
        <f>SUM(I59:T59)</f>
        <v>0</v>
      </c>
      <c r="H59" s="224" t="e">
        <f t="shared" si="3"/>
        <v>#DIV/0!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5" customHeight="1" x14ac:dyDescent="0.15">
      <c r="A60" s="222"/>
      <c r="B60" s="188"/>
      <c r="C60" s="5">
        <v>604</v>
      </c>
      <c r="D60" s="12" t="s">
        <v>12</v>
      </c>
      <c r="E60" s="23"/>
      <c r="F60" s="173"/>
      <c r="G60" s="224">
        <f>SUM(I60:T60)</f>
        <v>0</v>
      </c>
      <c r="H60" s="224" t="e">
        <f t="shared" si="3"/>
        <v>#DIV/0!</v>
      </c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5" customHeight="1" x14ac:dyDescent="0.15">
      <c r="A61" s="222"/>
      <c r="B61" s="188"/>
      <c r="C61" s="5">
        <v>605</v>
      </c>
      <c r="D61" s="12" t="s">
        <v>13</v>
      </c>
      <c r="E61" s="23"/>
      <c r="F61" s="173"/>
      <c r="G61" s="224">
        <f>SUM(I61:T61)</f>
        <v>0</v>
      </c>
      <c r="H61" s="224" t="e">
        <f t="shared" si="3"/>
        <v>#DIV/0!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5" customHeight="1" x14ac:dyDescent="0.15">
      <c r="A62" s="222"/>
      <c r="B62" s="188"/>
      <c r="C62" s="6">
        <v>606</v>
      </c>
      <c r="D62" s="14" t="s">
        <v>14</v>
      </c>
      <c r="E62" s="25"/>
      <c r="F62" s="219"/>
      <c r="G62" s="225">
        <f>SUM(I62:T62)</f>
        <v>0</v>
      </c>
      <c r="H62" s="225" t="e">
        <f t="shared" si="3"/>
        <v>#DIV/0!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3.5" x14ac:dyDescent="0.15">
      <c r="A63" s="223"/>
      <c r="B63" s="188"/>
      <c r="C63" s="6"/>
      <c r="D63" s="14"/>
      <c r="E63" s="26" t="s">
        <v>32</v>
      </c>
      <c r="F63" s="99">
        <f>SUM(F57)</f>
        <v>78</v>
      </c>
      <c r="G63" s="51">
        <f>SUM(G57)</f>
        <v>260</v>
      </c>
      <c r="H63" s="51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3.5" x14ac:dyDescent="0.15">
      <c r="A64" s="220"/>
      <c r="B64" s="221"/>
      <c r="C64" s="30"/>
      <c r="D64" s="31"/>
      <c r="E64" s="32"/>
      <c r="F64" s="99"/>
      <c r="G64" s="51"/>
      <c r="H64" s="51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3.5" x14ac:dyDescent="0.15">
      <c r="A65" s="33"/>
      <c r="B65" s="34"/>
      <c r="C65" s="35"/>
      <c r="D65" s="36"/>
      <c r="E65" s="37" t="s">
        <v>34</v>
      </c>
      <c r="F65" s="101">
        <f>SUM(F12,F22,F36,F49,F56,F63)</f>
        <v>764</v>
      </c>
      <c r="G65" s="91">
        <f>SUM(G63,G56,G49,G36,G22,G12)</f>
        <v>1885</v>
      </c>
      <c r="H65" s="91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x14ac:dyDescent="0.15">
      <c r="C66" s="2"/>
    </row>
  </sheetData>
  <mergeCells count="29">
    <mergeCell ref="H57:H62"/>
    <mergeCell ref="A58:A63"/>
    <mergeCell ref="B58:B63"/>
    <mergeCell ref="A64:B64"/>
    <mergeCell ref="A38:B49"/>
    <mergeCell ref="A50:B50"/>
    <mergeCell ref="A51:B56"/>
    <mergeCell ref="A57:B57"/>
    <mergeCell ref="F57:F62"/>
    <mergeCell ref="G57:G62"/>
    <mergeCell ref="G50:G51"/>
    <mergeCell ref="H50:H51"/>
    <mergeCell ref="G37:G38"/>
    <mergeCell ref="H37:H38"/>
    <mergeCell ref="G42:G45"/>
    <mergeCell ref="H42:H45"/>
    <mergeCell ref="A37:B37"/>
    <mergeCell ref="A1:H1"/>
    <mergeCell ref="A3:B3"/>
    <mergeCell ref="A4:B4"/>
    <mergeCell ref="F4:F11"/>
    <mergeCell ref="G4:G11"/>
    <mergeCell ref="H4:H11"/>
    <mergeCell ref="A5:B12"/>
    <mergeCell ref="A13:B13"/>
    <mergeCell ref="A14:A22"/>
    <mergeCell ref="B14:B22"/>
    <mergeCell ref="A23:B23"/>
    <mergeCell ref="A24:B36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6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" outlineLevelCol="1" x14ac:dyDescent="0.15"/>
  <cols>
    <col min="1" max="2" width="3" style="1" customWidth="1"/>
    <col min="3" max="3" width="6.1640625" style="1" bestFit="1" customWidth="1"/>
    <col min="4" max="4" width="60.83203125" style="1" bestFit="1" customWidth="1"/>
    <col min="5" max="5" width="7.33203125" style="2" bestFit="1" customWidth="1"/>
    <col min="6" max="6" width="15.33203125" style="1" customWidth="1"/>
    <col min="7" max="8" width="14.1640625" style="55" bestFit="1" customWidth="1"/>
    <col min="9" max="22" width="4.33203125" style="53" hidden="1" customWidth="1" outlineLevel="1"/>
    <col min="23" max="23" width="25.5" style="53" bestFit="1" customWidth="1" collapsed="1"/>
    <col min="24" max="16384" width="9.33203125" style="1"/>
  </cols>
  <sheetData>
    <row r="1" spans="1:23" ht="17.25" x14ac:dyDescent="0.15">
      <c r="A1" s="211" t="s">
        <v>83</v>
      </c>
      <c r="B1" s="211"/>
      <c r="C1" s="211"/>
      <c r="D1" s="211"/>
      <c r="E1" s="211"/>
      <c r="F1" s="211"/>
      <c r="G1" s="211"/>
      <c r="H1" s="211"/>
    </row>
    <row r="2" spans="1:23" ht="6.75" customHeight="1" x14ac:dyDescent="0.15"/>
    <row r="3" spans="1:23" s="2" customFormat="1" ht="27" customHeight="1" x14ac:dyDescent="0.15">
      <c r="A3" s="160" t="s">
        <v>0</v>
      </c>
      <c r="B3" s="161"/>
      <c r="C3" s="3" t="s">
        <v>1</v>
      </c>
      <c r="D3" s="8" t="s">
        <v>15</v>
      </c>
      <c r="E3" s="9"/>
      <c r="F3" s="39" t="s">
        <v>36</v>
      </c>
      <c r="G3" s="39" t="s">
        <v>37</v>
      </c>
      <c r="H3" s="52" t="s">
        <v>81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5" customHeight="1" x14ac:dyDescent="0.15">
      <c r="A4" s="157" t="s">
        <v>2</v>
      </c>
      <c r="B4" s="158"/>
      <c r="C4" s="4">
        <v>101</v>
      </c>
      <c r="D4" s="10" t="s">
        <v>24</v>
      </c>
      <c r="E4" s="11"/>
      <c r="F4" s="172">
        <v>46</v>
      </c>
      <c r="G4" s="162">
        <f>SUM(I4:V4)</f>
        <v>103</v>
      </c>
      <c r="H4" s="162">
        <f>G4/F4</f>
        <v>2.2391304347826089</v>
      </c>
      <c r="I4" s="53">
        <v>9</v>
      </c>
      <c r="J4" s="53">
        <v>12</v>
      </c>
      <c r="K4" s="53">
        <v>14</v>
      </c>
      <c r="L4" s="53">
        <v>11</v>
      </c>
      <c r="M4" s="53">
        <v>5</v>
      </c>
      <c r="N4" s="53">
        <v>10</v>
      </c>
      <c r="O4" s="53">
        <v>8</v>
      </c>
      <c r="P4" s="53">
        <v>6</v>
      </c>
      <c r="Q4" s="53">
        <v>5</v>
      </c>
      <c r="R4" s="53">
        <v>11</v>
      </c>
      <c r="S4" s="53">
        <v>12</v>
      </c>
    </row>
    <row r="5" spans="1:23" ht="15" customHeight="1" x14ac:dyDescent="0.15">
      <c r="A5" s="168" t="s">
        <v>16</v>
      </c>
      <c r="B5" s="169"/>
      <c r="C5" s="5">
        <v>102</v>
      </c>
      <c r="D5" s="12" t="s">
        <v>25</v>
      </c>
      <c r="E5" s="13"/>
      <c r="F5" s="173"/>
      <c r="G5" s="224"/>
      <c r="H5" s="224"/>
    </row>
    <row r="6" spans="1:23" ht="15" customHeight="1" x14ac:dyDescent="0.15">
      <c r="A6" s="168"/>
      <c r="B6" s="169"/>
      <c r="C6" s="5">
        <v>103</v>
      </c>
      <c r="D6" s="12" t="s">
        <v>26</v>
      </c>
      <c r="E6" s="13"/>
      <c r="F6" s="173"/>
      <c r="G6" s="224"/>
      <c r="H6" s="224"/>
    </row>
    <row r="7" spans="1:23" ht="15" customHeight="1" x14ac:dyDescent="0.15">
      <c r="A7" s="168"/>
      <c r="B7" s="169"/>
      <c r="C7" s="5">
        <v>104</v>
      </c>
      <c r="D7" s="12" t="s">
        <v>27</v>
      </c>
      <c r="E7" s="13"/>
      <c r="F7" s="173"/>
      <c r="G7" s="224"/>
      <c r="H7" s="224"/>
    </row>
    <row r="8" spans="1:23" ht="15" customHeight="1" x14ac:dyDescent="0.15">
      <c r="A8" s="168"/>
      <c r="B8" s="169"/>
      <c r="C8" s="5">
        <v>105</v>
      </c>
      <c r="D8" s="12" t="s">
        <v>28</v>
      </c>
      <c r="E8" s="13"/>
      <c r="F8" s="173"/>
      <c r="G8" s="224"/>
      <c r="H8" s="224"/>
    </row>
    <row r="9" spans="1:23" ht="15" customHeight="1" x14ac:dyDescent="0.15">
      <c r="A9" s="168"/>
      <c r="B9" s="169"/>
      <c r="C9" s="5">
        <v>106</v>
      </c>
      <c r="D9" s="12" t="s">
        <v>29</v>
      </c>
      <c r="E9" s="13"/>
      <c r="F9" s="173"/>
      <c r="G9" s="224"/>
      <c r="H9" s="224"/>
    </row>
    <row r="10" spans="1:23" ht="15" customHeight="1" x14ac:dyDescent="0.15">
      <c r="A10" s="168"/>
      <c r="B10" s="169"/>
      <c r="C10" s="5">
        <v>107</v>
      </c>
      <c r="D10" s="12" t="s">
        <v>30</v>
      </c>
      <c r="E10" s="13"/>
      <c r="F10" s="173"/>
      <c r="G10" s="224"/>
      <c r="H10" s="224"/>
    </row>
    <row r="11" spans="1:23" ht="15" customHeight="1" x14ac:dyDescent="0.15">
      <c r="A11" s="168"/>
      <c r="B11" s="169"/>
      <c r="C11" s="6">
        <v>108</v>
      </c>
      <c r="D11" s="14" t="s">
        <v>31</v>
      </c>
      <c r="E11" s="15"/>
      <c r="F11" s="219"/>
      <c r="G11" s="225"/>
      <c r="H11" s="225"/>
    </row>
    <row r="12" spans="1:23" ht="15" customHeight="1" x14ac:dyDescent="0.15">
      <c r="A12" s="170"/>
      <c r="B12" s="171"/>
      <c r="C12" s="6"/>
      <c r="D12" s="14"/>
      <c r="E12" s="16" t="s">
        <v>32</v>
      </c>
      <c r="F12" s="92">
        <v>46</v>
      </c>
      <c r="G12" s="66">
        <f>SUM(G4)</f>
        <v>103</v>
      </c>
      <c r="H12" s="66"/>
    </row>
    <row r="13" spans="1:23" ht="15" customHeight="1" x14ac:dyDescent="0.15">
      <c r="A13" s="157" t="s">
        <v>3</v>
      </c>
      <c r="B13" s="158"/>
      <c r="C13" s="4">
        <v>201</v>
      </c>
      <c r="D13" s="10" t="s">
        <v>38</v>
      </c>
      <c r="E13" s="11"/>
      <c r="F13" s="93">
        <v>19</v>
      </c>
      <c r="G13" s="45">
        <f>SUM(I13:V13)</f>
        <v>62</v>
      </c>
      <c r="H13" s="45">
        <f>G13/F13</f>
        <v>3.263157894736842</v>
      </c>
      <c r="I13" s="53">
        <v>15</v>
      </c>
      <c r="J13" s="53">
        <v>11</v>
      </c>
      <c r="K13" s="53">
        <v>20</v>
      </c>
      <c r="L13" s="53">
        <v>10</v>
      </c>
      <c r="M13" s="53">
        <v>6</v>
      </c>
    </row>
    <row r="14" spans="1:23" ht="15" customHeight="1" x14ac:dyDescent="0.15">
      <c r="A14" s="184" t="s">
        <v>17</v>
      </c>
      <c r="B14" s="186" t="s">
        <v>18</v>
      </c>
      <c r="C14" s="5">
        <v>202</v>
      </c>
      <c r="D14" s="12" t="s">
        <v>39</v>
      </c>
      <c r="E14" s="13"/>
      <c r="F14" s="94">
        <v>6</v>
      </c>
      <c r="G14" s="46">
        <f t="shared" ref="G14:G21" si="0">SUM(I14:V14)</f>
        <v>12</v>
      </c>
      <c r="H14" s="46">
        <f t="shared" ref="H14:H21" si="1">G14/F14</f>
        <v>2</v>
      </c>
      <c r="I14" s="53">
        <v>12</v>
      </c>
    </row>
    <row r="15" spans="1:23" ht="15" customHeight="1" x14ac:dyDescent="0.15">
      <c r="A15" s="184"/>
      <c r="B15" s="186"/>
      <c r="C15" s="5">
        <v>203</v>
      </c>
      <c r="D15" s="12" t="s">
        <v>40</v>
      </c>
      <c r="E15" s="13"/>
      <c r="F15" s="94">
        <v>31</v>
      </c>
      <c r="G15" s="46">
        <f t="shared" si="0"/>
        <v>100</v>
      </c>
      <c r="H15" s="46">
        <f t="shared" si="1"/>
        <v>3.225806451612903</v>
      </c>
      <c r="I15" s="53">
        <v>10</v>
      </c>
      <c r="J15" s="53">
        <v>17</v>
      </c>
      <c r="K15" s="53">
        <v>12</v>
      </c>
      <c r="L15" s="53">
        <v>15</v>
      </c>
      <c r="M15" s="53">
        <v>18</v>
      </c>
      <c r="N15" s="53">
        <v>13</v>
      </c>
      <c r="O15" s="53">
        <v>15</v>
      </c>
    </row>
    <row r="16" spans="1:23" ht="15" customHeight="1" x14ac:dyDescent="0.15">
      <c r="A16" s="184"/>
      <c r="B16" s="186"/>
      <c r="C16" s="5">
        <v>204</v>
      </c>
      <c r="D16" s="12" t="s">
        <v>41</v>
      </c>
      <c r="E16" s="13"/>
      <c r="F16" s="94">
        <v>6</v>
      </c>
      <c r="G16" s="46">
        <f t="shared" si="0"/>
        <v>17</v>
      </c>
      <c r="H16" s="46">
        <f t="shared" si="1"/>
        <v>2.8333333333333335</v>
      </c>
      <c r="I16" s="53">
        <v>17</v>
      </c>
    </row>
    <row r="17" spans="1:23" ht="15" customHeight="1" x14ac:dyDescent="0.15">
      <c r="A17" s="184"/>
      <c r="B17" s="186"/>
      <c r="C17" s="5">
        <v>205</v>
      </c>
      <c r="D17" s="12" t="s">
        <v>42</v>
      </c>
      <c r="E17" s="13"/>
      <c r="F17" s="94">
        <v>13</v>
      </c>
      <c r="G17" s="46">
        <f>SUM(I17:V17)</f>
        <v>37</v>
      </c>
      <c r="H17" s="46">
        <f>G17/F17</f>
        <v>2.8461538461538463</v>
      </c>
      <c r="I17" s="53">
        <v>11</v>
      </c>
      <c r="J17" s="53">
        <v>12</v>
      </c>
      <c r="K17" s="53">
        <v>14</v>
      </c>
    </row>
    <row r="18" spans="1:23" ht="15" customHeight="1" x14ac:dyDescent="0.15">
      <c r="A18" s="184"/>
      <c r="B18" s="186"/>
      <c r="C18" s="5">
        <v>206</v>
      </c>
      <c r="D18" s="12" t="s">
        <v>43</v>
      </c>
      <c r="E18" s="13"/>
      <c r="F18" s="94">
        <v>1</v>
      </c>
      <c r="G18" s="217">
        <f>SUM(I18:V18)</f>
        <v>10</v>
      </c>
      <c r="H18" s="217">
        <f>G18/SUM(F18:F20)</f>
        <v>3.3333333333333335</v>
      </c>
      <c r="I18" s="53">
        <v>10</v>
      </c>
      <c r="W18" s="216" t="s">
        <v>86</v>
      </c>
    </row>
    <row r="19" spans="1:23" ht="15" customHeight="1" x14ac:dyDescent="0.15">
      <c r="A19" s="184"/>
      <c r="B19" s="186"/>
      <c r="C19" s="5">
        <v>207</v>
      </c>
      <c r="D19" s="12" t="s">
        <v>45</v>
      </c>
      <c r="E19" s="13"/>
      <c r="F19" s="94">
        <v>1</v>
      </c>
      <c r="G19" s="163"/>
      <c r="H19" s="163"/>
      <c r="W19" s="216"/>
    </row>
    <row r="20" spans="1:23" ht="15" customHeight="1" x14ac:dyDescent="0.15">
      <c r="A20" s="184"/>
      <c r="B20" s="186"/>
      <c r="C20" s="5">
        <v>208</v>
      </c>
      <c r="D20" s="12" t="s">
        <v>46</v>
      </c>
      <c r="E20" s="13"/>
      <c r="F20" s="95">
        <v>1</v>
      </c>
      <c r="G20" s="218"/>
      <c r="H20" s="218"/>
      <c r="W20" s="216"/>
    </row>
    <row r="21" spans="1:23" ht="15" customHeight="1" x14ac:dyDescent="0.15">
      <c r="A21" s="184"/>
      <c r="B21" s="186"/>
      <c r="C21" s="17">
        <v>209</v>
      </c>
      <c r="D21" s="18" t="s">
        <v>47</v>
      </c>
      <c r="E21" s="13"/>
      <c r="F21" s="94">
        <v>5</v>
      </c>
      <c r="G21" s="48">
        <f t="shared" si="0"/>
        <v>12</v>
      </c>
      <c r="H21" s="48">
        <f t="shared" si="1"/>
        <v>2.4</v>
      </c>
      <c r="I21" s="53">
        <v>12</v>
      </c>
    </row>
    <row r="22" spans="1:23" ht="15" customHeight="1" x14ac:dyDescent="0.15">
      <c r="A22" s="185"/>
      <c r="B22" s="187"/>
      <c r="C22" s="6"/>
      <c r="D22" s="14"/>
      <c r="E22" s="16" t="s">
        <v>32</v>
      </c>
      <c r="F22" s="92">
        <v>84</v>
      </c>
      <c r="G22" s="66">
        <f>SUM(G13:G21)</f>
        <v>250</v>
      </c>
      <c r="H22" s="66"/>
    </row>
    <row r="23" spans="1:23" ht="15" customHeight="1" x14ac:dyDescent="0.15">
      <c r="A23" s="157" t="s">
        <v>4</v>
      </c>
      <c r="B23" s="158"/>
      <c r="C23" s="4">
        <v>301</v>
      </c>
      <c r="D23" s="10" t="s">
        <v>48</v>
      </c>
      <c r="E23" s="11"/>
      <c r="F23" s="93">
        <v>46</v>
      </c>
      <c r="G23" s="45">
        <f t="shared" ref="G23:G35" si="2">SUM(I23:V23)</f>
        <v>142</v>
      </c>
      <c r="H23" s="45">
        <f t="shared" ref="H23:H62" si="3">G23/F23</f>
        <v>3.0869565217391304</v>
      </c>
      <c r="I23" s="53">
        <v>12</v>
      </c>
      <c r="J23" s="53">
        <v>13</v>
      </c>
      <c r="K23" s="53">
        <v>17</v>
      </c>
      <c r="L23" s="53">
        <v>11</v>
      </c>
      <c r="M23" s="53">
        <v>11</v>
      </c>
      <c r="N23" s="53">
        <v>17</v>
      </c>
      <c r="O23" s="53">
        <v>18</v>
      </c>
      <c r="P23" s="53">
        <v>18</v>
      </c>
      <c r="Q23" s="53">
        <v>10</v>
      </c>
      <c r="R23" s="53">
        <v>15</v>
      </c>
    </row>
    <row r="24" spans="1:23" ht="15" customHeight="1" x14ac:dyDescent="0.15">
      <c r="A24" s="168" t="s">
        <v>19</v>
      </c>
      <c r="B24" s="169"/>
      <c r="C24" s="5">
        <v>302</v>
      </c>
      <c r="D24" s="12" t="s">
        <v>49</v>
      </c>
      <c r="E24" s="13"/>
      <c r="F24" s="94">
        <v>40</v>
      </c>
      <c r="G24" s="46">
        <f t="shared" si="2"/>
        <v>67</v>
      </c>
      <c r="H24" s="46">
        <f t="shared" si="3"/>
        <v>1.675</v>
      </c>
      <c r="I24" s="53">
        <v>18</v>
      </c>
      <c r="J24" s="53">
        <v>12</v>
      </c>
      <c r="K24" s="53">
        <v>9</v>
      </c>
      <c r="L24" s="53">
        <v>20</v>
      </c>
      <c r="M24" s="53">
        <v>8</v>
      </c>
    </row>
    <row r="25" spans="1:23" ht="15" customHeight="1" x14ac:dyDescent="0.15">
      <c r="A25" s="168"/>
      <c r="B25" s="169"/>
      <c r="C25" s="5">
        <v>303</v>
      </c>
      <c r="D25" s="12" t="s">
        <v>50</v>
      </c>
      <c r="E25" s="13"/>
      <c r="F25" s="94">
        <v>3</v>
      </c>
      <c r="G25" s="217">
        <f t="shared" si="2"/>
        <v>6</v>
      </c>
      <c r="H25" s="217">
        <f>G25/SUM(F25:F26)</f>
        <v>1.5</v>
      </c>
      <c r="I25" s="53">
        <v>6</v>
      </c>
      <c r="W25" s="216" t="s">
        <v>84</v>
      </c>
    </row>
    <row r="26" spans="1:23" ht="15" customHeight="1" x14ac:dyDescent="0.15">
      <c r="A26" s="168"/>
      <c r="B26" s="169"/>
      <c r="C26" s="5">
        <v>304</v>
      </c>
      <c r="D26" s="12" t="s">
        <v>51</v>
      </c>
      <c r="E26" s="13"/>
      <c r="F26" s="94">
        <v>1</v>
      </c>
      <c r="G26" s="218"/>
      <c r="H26" s="218"/>
      <c r="W26" s="216"/>
    </row>
    <row r="27" spans="1:23" ht="15" customHeight="1" x14ac:dyDescent="0.15">
      <c r="A27" s="168"/>
      <c r="B27" s="169"/>
      <c r="C27" s="5">
        <v>305</v>
      </c>
      <c r="D27" s="12" t="s">
        <v>53</v>
      </c>
      <c r="E27" s="13"/>
      <c r="F27" s="94">
        <v>8</v>
      </c>
      <c r="G27" s="46">
        <f>SUM(I27:V27,I28)</f>
        <v>26</v>
      </c>
      <c r="H27" s="67">
        <f t="shared" si="3"/>
        <v>3.25</v>
      </c>
      <c r="I27" s="53">
        <v>14</v>
      </c>
      <c r="J27" s="53">
        <v>6</v>
      </c>
    </row>
    <row r="28" spans="1:23" ht="15" customHeight="1" x14ac:dyDescent="0.15">
      <c r="A28" s="168"/>
      <c r="B28" s="169"/>
      <c r="C28" s="19">
        <v>306</v>
      </c>
      <c r="D28" s="20" t="s">
        <v>5</v>
      </c>
      <c r="E28" s="21"/>
      <c r="F28" s="94">
        <v>1</v>
      </c>
      <c r="G28" s="46">
        <f t="shared" si="2"/>
        <v>6</v>
      </c>
      <c r="H28" s="46">
        <f t="shared" si="3"/>
        <v>6</v>
      </c>
      <c r="I28" s="53">
        <v>6</v>
      </c>
      <c r="W28" s="53" t="s">
        <v>85</v>
      </c>
    </row>
    <row r="29" spans="1:23" ht="15" customHeight="1" x14ac:dyDescent="0.15">
      <c r="A29" s="168"/>
      <c r="B29" s="169"/>
      <c r="C29" s="5">
        <v>307</v>
      </c>
      <c r="D29" s="12" t="s">
        <v>54</v>
      </c>
      <c r="E29" s="13"/>
      <c r="F29" s="94">
        <v>76</v>
      </c>
      <c r="G29" s="46">
        <f t="shared" si="2"/>
        <v>205</v>
      </c>
      <c r="H29" s="46">
        <f t="shared" si="3"/>
        <v>2.6973684210526314</v>
      </c>
      <c r="I29" s="53">
        <v>18</v>
      </c>
      <c r="J29" s="53">
        <v>15</v>
      </c>
      <c r="K29" s="53">
        <v>11</v>
      </c>
      <c r="L29" s="53">
        <v>17</v>
      </c>
      <c r="M29" s="53">
        <v>12</v>
      </c>
      <c r="N29" s="53">
        <v>21</v>
      </c>
      <c r="O29" s="53">
        <v>11</v>
      </c>
      <c r="P29" s="53">
        <v>13</v>
      </c>
      <c r="Q29" s="53">
        <v>12</v>
      </c>
      <c r="R29" s="53">
        <v>13</v>
      </c>
      <c r="S29" s="53">
        <v>14</v>
      </c>
      <c r="T29" s="53">
        <v>13</v>
      </c>
      <c r="U29" s="53">
        <v>17</v>
      </c>
      <c r="V29" s="53">
        <v>18</v>
      </c>
    </row>
    <row r="30" spans="1:23" ht="15" customHeight="1" x14ac:dyDescent="0.15">
      <c r="A30" s="168"/>
      <c r="B30" s="169"/>
      <c r="C30" s="5">
        <v>308</v>
      </c>
      <c r="D30" s="12" t="s">
        <v>55</v>
      </c>
      <c r="E30" s="13"/>
      <c r="F30" s="94">
        <v>2</v>
      </c>
      <c r="G30" s="46">
        <f t="shared" si="2"/>
        <v>7</v>
      </c>
      <c r="H30" s="46">
        <f t="shared" si="3"/>
        <v>3.5</v>
      </c>
      <c r="I30" s="53">
        <v>7</v>
      </c>
    </row>
    <row r="31" spans="1:23" ht="15" customHeight="1" x14ac:dyDescent="0.15">
      <c r="A31" s="168"/>
      <c r="B31" s="169"/>
      <c r="C31" s="5">
        <v>309</v>
      </c>
      <c r="D31" s="12" t="s">
        <v>56</v>
      </c>
      <c r="E31" s="13"/>
      <c r="F31" s="94">
        <v>1</v>
      </c>
      <c r="G31" s="46">
        <f t="shared" si="2"/>
        <v>2</v>
      </c>
      <c r="H31" s="46">
        <f t="shared" si="3"/>
        <v>2</v>
      </c>
      <c r="I31" s="53">
        <v>2</v>
      </c>
    </row>
    <row r="32" spans="1:23" ht="15" customHeight="1" x14ac:dyDescent="0.15">
      <c r="A32" s="168"/>
      <c r="B32" s="169"/>
      <c r="C32" s="5">
        <v>310</v>
      </c>
      <c r="D32" s="12" t="s">
        <v>57</v>
      </c>
      <c r="E32" s="13"/>
      <c r="F32" s="94">
        <v>17</v>
      </c>
      <c r="G32" s="46">
        <f t="shared" si="2"/>
        <v>36</v>
      </c>
      <c r="H32" s="46">
        <f t="shared" si="3"/>
        <v>2.1176470588235294</v>
      </c>
      <c r="I32" s="53">
        <v>14</v>
      </c>
      <c r="J32" s="53">
        <v>10</v>
      </c>
      <c r="K32" s="53">
        <v>12</v>
      </c>
    </row>
    <row r="33" spans="1:17" ht="15" customHeight="1" x14ac:dyDescent="0.15">
      <c r="A33" s="168"/>
      <c r="B33" s="169"/>
      <c r="C33" s="5">
        <v>311</v>
      </c>
      <c r="D33" s="12" t="s">
        <v>58</v>
      </c>
      <c r="E33" s="13"/>
      <c r="F33" s="94">
        <v>5</v>
      </c>
      <c r="G33" s="46">
        <f t="shared" si="2"/>
        <v>13</v>
      </c>
      <c r="H33" s="46">
        <f t="shared" si="3"/>
        <v>2.6</v>
      </c>
      <c r="I33" s="53">
        <v>13</v>
      </c>
    </row>
    <row r="34" spans="1:17" ht="15" customHeight="1" x14ac:dyDescent="0.15">
      <c r="A34" s="168"/>
      <c r="B34" s="169"/>
      <c r="C34" s="5">
        <v>312</v>
      </c>
      <c r="D34" s="12" t="s">
        <v>59</v>
      </c>
      <c r="E34" s="13"/>
      <c r="F34" s="94">
        <v>30</v>
      </c>
      <c r="G34" s="46">
        <f t="shared" si="2"/>
        <v>87</v>
      </c>
      <c r="H34" s="46">
        <f t="shared" si="3"/>
        <v>2.9</v>
      </c>
      <c r="I34" s="53">
        <v>25</v>
      </c>
      <c r="J34" s="53">
        <v>17</v>
      </c>
      <c r="K34" s="53">
        <v>15</v>
      </c>
      <c r="L34" s="53">
        <v>10</v>
      </c>
      <c r="M34" s="53">
        <v>9</v>
      </c>
      <c r="N34" s="53">
        <v>11</v>
      </c>
    </row>
    <row r="35" spans="1:17" ht="15" customHeight="1" x14ac:dyDescent="0.15">
      <c r="A35" s="168"/>
      <c r="B35" s="169"/>
      <c r="C35" s="6">
        <v>313</v>
      </c>
      <c r="D35" s="14" t="s">
        <v>23</v>
      </c>
      <c r="E35" s="15"/>
      <c r="F35" s="96">
        <v>8</v>
      </c>
      <c r="G35" s="48">
        <f t="shared" si="2"/>
        <v>19</v>
      </c>
      <c r="H35" s="48">
        <f t="shared" si="3"/>
        <v>2.375</v>
      </c>
      <c r="I35" s="53">
        <v>10</v>
      </c>
      <c r="J35" s="53">
        <v>9</v>
      </c>
    </row>
    <row r="36" spans="1:17" ht="15" customHeight="1" x14ac:dyDescent="0.15">
      <c r="A36" s="170"/>
      <c r="B36" s="171"/>
      <c r="C36" s="6"/>
      <c r="D36" s="14"/>
      <c r="E36" s="16" t="s">
        <v>32</v>
      </c>
      <c r="F36" s="92">
        <v>238</v>
      </c>
      <c r="G36" s="66">
        <f>SUM(G23:G35)</f>
        <v>616</v>
      </c>
      <c r="H36" s="66"/>
    </row>
    <row r="37" spans="1:17" ht="15" customHeight="1" x14ac:dyDescent="0.15">
      <c r="A37" s="157" t="s">
        <v>6</v>
      </c>
      <c r="B37" s="158"/>
      <c r="C37" s="4">
        <v>401</v>
      </c>
      <c r="D37" s="10" t="s">
        <v>60</v>
      </c>
      <c r="E37" s="22"/>
      <c r="F37" s="97">
        <v>1</v>
      </c>
      <c r="G37" s="45">
        <f t="shared" ref="G37:G48" si="4">SUM(I37:V37)</f>
        <v>3</v>
      </c>
      <c r="H37" s="45">
        <f t="shared" si="3"/>
        <v>3</v>
      </c>
      <c r="I37" s="53">
        <v>3</v>
      </c>
    </row>
    <row r="38" spans="1:17" ht="15" customHeight="1" x14ac:dyDescent="0.15">
      <c r="A38" s="168" t="s">
        <v>20</v>
      </c>
      <c r="B38" s="169"/>
      <c r="C38" s="5">
        <v>402</v>
      </c>
      <c r="D38" s="12" t="s">
        <v>61</v>
      </c>
      <c r="E38" s="23"/>
      <c r="F38" s="98">
        <v>20</v>
      </c>
      <c r="G38" s="46">
        <f t="shared" si="4"/>
        <v>57</v>
      </c>
      <c r="H38" s="46">
        <f t="shared" si="3"/>
        <v>2.85</v>
      </c>
      <c r="I38" s="53">
        <v>8</v>
      </c>
      <c r="J38" s="53">
        <v>13</v>
      </c>
      <c r="K38" s="53">
        <v>12</v>
      </c>
      <c r="L38" s="53">
        <v>14</v>
      </c>
      <c r="M38" s="53">
        <v>10</v>
      </c>
    </row>
    <row r="39" spans="1:17" ht="15" customHeight="1" x14ac:dyDescent="0.15">
      <c r="A39" s="168"/>
      <c r="B39" s="169"/>
      <c r="C39" s="5">
        <v>403</v>
      </c>
      <c r="D39" s="12" t="s">
        <v>62</v>
      </c>
      <c r="E39" s="23"/>
      <c r="F39" s="94">
        <v>31</v>
      </c>
      <c r="G39" s="46">
        <f t="shared" si="4"/>
        <v>102</v>
      </c>
      <c r="H39" s="46">
        <f t="shared" si="3"/>
        <v>3.2903225806451615</v>
      </c>
      <c r="I39" s="53">
        <v>10</v>
      </c>
      <c r="J39" s="53">
        <v>13</v>
      </c>
      <c r="K39" s="53">
        <v>18</v>
      </c>
      <c r="L39" s="53">
        <v>18</v>
      </c>
      <c r="M39" s="53">
        <v>11</v>
      </c>
      <c r="N39" s="53">
        <v>13</v>
      </c>
      <c r="O39" s="53">
        <v>9</v>
      </c>
      <c r="P39" s="53">
        <v>10</v>
      </c>
    </row>
    <row r="40" spans="1:17" ht="15" customHeight="1" x14ac:dyDescent="0.15">
      <c r="A40" s="168"/>
      <c r="B40" s="169"/>
      <c r="C40" s="5">
        <v>404</v>
      </c>
      <c r="D40" s="12" t="s">
        <v>63</v>
      </c>
      <c r="E40" s="23"/>
      <c r="F40" s="94">
        <v>5</v>
      </c>
      <c r="G40" s="46">
        <f t="shared" si="4"/>
        <v>15</v>
      </c>
      <c r="H40" s="46">
        <f t="shared" si="3"/>
        <v>3</v>
      </c>
      <c r="I40" s="53">
        <v>15</v>
      </c>
    </row>
    <row r="41" spans="1:17" ht="15" customHeight="1" x14ac:dyDescent="0.15">
      <c r="A41" s="168"/>
      <c r="B41" s="169"/>
      <c r="C41" s="5">
        <v>405</v>
      </c>
      <c r="D41" s="12" t="s">
        <v>64</v>
      </c>
      <c r="E41" s="23"/>
      <c r="F41" s="94">
        <v>14</v>
      </c>
      <c r="G41" s="46">
        <f t="shared" si="4"/>
        <v>47</v>
      </c>
      <c r="H41" s="46">
        <f t="shared" si="3"/>
        <v>3.3571428571428572</v>
      </c>
      <c r="I41" s="53">
        <v>14</v>
      </c>
      <c r="J41" s="53">
        <v>15</v>
      </c>
      <c r="K41" s="53">
        <v>18</v>
      </c>
    </row>
    <row r="42" spans="1:17" ht="15" customHeight="1" x14ac:dyDescent="0.15">
      <c r="A42" s="168"/>
      <c r="B42" s="169"/>
      <c r="C42" s="17">
        <v>406</v>
      </c>
      <c r="D42" s="18" t="s">
        <v>65</v>
      </c>
      <c r="E42" s="24"/>
      <c r="F42" s="98">
        <v>2</v>
      </c>
      <c r="G42" s="46">
        <f t="shared" si="4"/>
        <v>7</v>
      </c>
      <c r="H42" s="46">
        <f t="shared" si="3"/>
        <v>3.5</v>
      </c>
      <c r="I42" s="53">
        <v>7</v>
      </c>
    </row>
    <row r="43" spans="1:17" ht="15" customHeight="1" x14ac:dyDescent="0.15">
      <c r="A43" s="168"/>
      <c r="B43" s="169"/>
      <c r="C43" s="5">
        <v>407</v>
      </c>
      <c r="D43" s="12" t="s">
        <v>66</v>
      </c>
      <c r="E43" s="23"/>
      <c r="F43" s="94">
        <v>8</v>
      </c>
      <c r="G43" s="46">
        <f t="shared" si="4"/>
        <v>36</v>
      </c>
      <c r="H43" s="46">
        <f t="shared" si="3"/>
        <v>4.5</v>
      </c>
      <c r="I43" s="53">
        <v>14</v>
      </c>
      <c r="J43" s="53">
        <v>22</v>
      </c>
    </row>
    <row r="44" spans="1:17" ht="15" customHeight="1" x14ac:dyDescent="0.15">
      <c r="A44" s="168"/>
      <c r="B44" s="169"/>
      <c r="C44" s="5">
        <v>408</v>
      </c>
      <c r="D44" s="12" t="s">
        <v>67</v>
      </c>
      <c r="E44" s="23"/>
      <c r="F44" s="94">
        <v>27</v>
      </c>
      <c r="G44" s="46">
        <f t="shared" si="4"/>
        <v>70</v>
      </c>
      <c r="H44" s="46">
        <f t="shared" si="3"/>
        <v>2.5925925925925926</v>
      </c>
      <c r="I44" s="53">
        <v>9</v>
      </c>
      <c r="J44" s="53">
        <v>6</v>
      </c>
      <c r="K44" s="53">
        <v>5</v>
      </c>
      <c r="L44" s="53">
        <v>8</v>
      </c>
      <c r="M44" s="53">
        <v>10</v>
      </c>
      <c r="N44" s="53">
        <v>13</v>
      </c>
      <c r="O44" s="53">
        <v>19</v>
      </c>
    </row>
    <row r="45" spans="1:17" ht="15" customHeight="1" x14ac:dyDescent="0.15">
      <c r="A45" s="168"/>
      <c r="B45" s="169"/>
      <c r="C45" s="5">
        <v>409</v>
      </c>
      <c r="D45" s="12" t="s">
        <v>68</v>
      </c>
      <c r="E45" s="23"/>
      <c r="F45" s="94">
        <v>47</v>
      </c>
      <c r="G45" s="46">
        <f t="shared" si="4"/>
        <v>137</v>
      </c>
      <c r="H45" s="46">
        <f t="shared" si="3"/>
        <v>2.9148936170212765</v>
      </c>
      <c r="I45" s="53">
        <v>11</v>
      </c>
      <c r="J45" s="53">
        <v>16</v>
      </c>
      <c r="K45" s="53">
        <v>10</v>
      </c>
      <c r="L45" s="53">
        <v>16</v>
      </c>
      <c r="M45" s="53">
        <v>15</v>
      </c>
      <c r="N45" s="53">
        <v>16</v>
      </c>
      <c r="O45" s="53">
        <v>13</v>
      </c>
      <c r="P45" s="53">
        <v>16</v>
      </c>
      <c r="Q45" s="53">
        <v>24</v>
      </c>
    </row>
    <row r="46" spans="1:17" ht="15" customHeight="1" x14ac:dyDescent="0.15">
      <c r="A46" s="168"/>
      <c r="B46" s="169"/>
      <c r="C46" s="5">
        <v>410</v>
      </c>
      <c r="D46" s="12" t="s">
        <v>69</v>
      </c>
      <c r="E46" s="23"/>
      <c r="F46" s="94">
        <v>37</v>
      </c>
      <c r="G46" s="46">
        <f t="shared" si="4"/>
        <v>102</v>
      </c>
      <c r="H46" s="46">
        <f t="shared" si="3"/>
        <v>2.7567567567567566</v>
      </c>
      <c r="I46" s="53">
        <v>19</v>
      </c>
      <c r="J46" s="53">
        <v>15</v>
      </c>
      <c r="K46" s="53">
        <v>13</v>
      </c>
      <c r="L46" s="53">
        <v>13</v>
      </c>
      <c r="M46" s="53">
        <v>10</v>
      </c>
      <c r="N46" s="53">
        <v>24</v>
      </c>
      <c r="O46" s="53">
        <v>8</v>
      </c>
    </row>
    <row r="47" spans="1:17" ht="15" customHeight="1" x14ac:dyDescent="0.15">
      <c r="A47" s="168"/>
      <c r="B47" s="169"/>
      <c r="C47" s="17">
        <v>411</v>
      </c>
      <c r="D47" s="18" t="s">
        <v>70</v>
      </c>
      <c r="E47" s="23"/>
      <c r="F47" s="94">
        <v>7</v>
      </c>
      <c r="G47" s="46">
        <f t="shared" si="4"/>
        <v>14</v>
      </c>
      <c r="H47" s="46">
        <f t="shared" si="3"/>
        <v>2</v>
      </c>
      <c r="I47" s="53">
        <v>6</v>
      </c>
      <c r="J47" s="53">
        <v>8</v>
      </c>
    </row>
    <row r="48" spans="1:17" ht="15" customHeight="1" x14ac:dyDescent="0.15">
      <c r="A48" s="168"/>
      <c r="B48" s="169"/>
      <c r="C48" s="17">
        <v>412</v>
      </c>
      <c r="D48" s="18" t="s">
        <v>7</v>
      </c>
      <c r="E48" s="25"/>
      <c r="F48" s="96">
        <v>0</v>
      </c>
      <c r="G48" s="48">
        <f t="shared" si="4"/>
        <v>0</v>
      </c>
      <c r="H48" s="70"/>
    </row>
    <row r="49" spans="1:21" ht="15" customHeight="1" x14ac:dyDescent="0.15">
      <c r="A49" s="170"/>
      <c r="B49" s="171"/>
      <c r="C49" s="6"/>
      <c r="D49" s="14"/>
      <c r="E49" s="26" t="s">
        <v>32</v>
      </c>
      <c r="F49" s="99">
        <v>199</v>
      </c>
      <c r="G49" s="51">
        <f>SUM(G37:G48)</f>
        <v>590</v>
      </c>
      <c r="H49" s="66"/>
    </row>
    <row r="50" spans="1:21" ht="15" customHeight="1" x14ac:dyDescent="0.15">
      <c r="A50" s="190" t="s">
        <v>71</v>
      </c>
      <c r="B50" s="191"/>
      <c r="C50" s="4">
        <v>501</v>
      </c>
      <c r="D50" s="10" t="s">
        <v>72</v>
      </c>
      <c r="E50" s="22"/>
      <c r="F50" s="97">
        <v>0</v>
      </c>
      <c r="G50" s="165" t="s">
        <v>92</v>
      </c>
      <c r="H50" s="231"/>
    </row>
    <row r="51" spans="1:21" ht="15" customHeight="1" x14ac:dyDescent="0.15">
      <c r="A51" s="168" t="s">
        <v>33</v>
      </c>
      <c r="B51" s="169"/>
      <c r="C51" s="5">
        <v>502</v>
      </c>
      <c r="D51" s="12" t="s">
        <v>74</v>
      </c>
      <c r="E51" s="23"/>
      <c r="F51" s="94">
        <v>32</v>
      </c>
      <c r="G51" s="182"/>
      <c r="H51" s="228"/>
    </row>
    <row r="52" spans="1:21" ht="15" customHeight="1" x14ac:dyDescent="0.15">
      <c r="A52" s="168"/>
      <c r="B52" s="169"/>
      <c r="C52" s="7">
        <v>503</v>
      </c>
      <c r="D52" s="12" t="s">
        <v>75</v>
      </c>
      <c r="E52" s="27"/>
      <c r="F52" s="98">
        <v>12</v>
      </c>
      <c r="G52" s="182"/>
      <c r="H52" s="228"/>
    </row>
    <row r="53" spans="1:21" ht="15" customHeight="1" x14ac:dyDescent="0.15">
      <c r="A53" s="168"/>
      <c r="B53" s="169"/>
      <c r="C53" s="7">
        <v>504</v>
      </c>
      <c r="D53" s="12" t="s">
        <v>76</v>
      </c>
      <c r="E53" s="27"/>
      <c r="F53" s="98">
        <v>6</v>
      </c>
      <c r="G53" s="182"/>
      <c r="H53" s="228"/>
    </row>
    <row r="54" spans="1:21" ht="15" customHeight="1" x14ac:dyDescent="0.15">
      <c r="A54" s="168"/>
      <c r="B54" s="169"/>
      <c r="C54" s="7">
        <v>505</v>
      </c>
      <c r="D54" s="12" t="s">
        <v>77</v>
      </c>
      <c r="E54" s="28"/>
      <c r="F54" s="98">
        <v>4</v>
      </c>
      <c r="G54" s="182"/>
      <c r="H54" s="228"/>
    </row>
    <row r="55" spans="1:21" ht="15" customHeight="1" x14ac:dyDescent="0.15">
      <c r="A55" s="168"/>
      <c r="B55" s="169"/>
      <c r="C55" s="29">
        <v>506</v>
      </c>
      <c r="D55" s="14" t="s">
        <v>78</v>
      </c>
      <c r="E55" s="25"/>
      <c r="F55" s="100">
        <v>2</v>
      </c>
      <c r="G55" s="183"/>
      <c r="H55" s="229"/>
    </row>
    <row r="56" spans="1:21" ht="15" customHeight="1" x14ac:dyDescent="0.15">
      <c r="A56" s="170"/>
      <c r="B56" s="171"/>
      <c r="C56" s="6"/>
      <c r="D56" s="14"/>
      <c r="E56" s="16" t="s">
        <v>32</v>
      </c>
      <c r="F56" s="92">
        <v>56</v>
      </c>
      <c r="G56" s="66">
        <f>SUM(G50:G55)</f>
        <v>0</v>
      </c>
      <c r="H56" s="66"/>
    </row>
    <row r="57" spans="1:21" ht="15" customHeight="1" x14ac:dyDescent="0.15">
      <c r="A57" s="157" t="s">
        <v>8</v>
      </c>
      <c r="B57" s="158"/>
      <c r="C57" s="4">
        <v>601</v>
      </c>
      <c r="D57" s="10" t="s">
        <v>9</v>
      </c>
      <c r="E57" s="22"/>
      <c r="F57" s="172">
        <v>69</v>
      </c>
      <c r="G57" s="162">
        <f>SUM(I57:V57)</f>
        <v>184</v>
      </c>
      <c r="H57" s="162">
        <f t="shared" si="3"/>
        <v>2.6666666666666665</v>
      </c>
      <c r="I57" s="53">
        <v>27</v>
      </c>
      <c r="J57" s="53">
        <v>14</v>
      </c>
      <c r="K57" s="53">
        <v>14</v>
      </c>
      <c r="L57" s="53">
        <v>7</v>
      </c>
      <c r="M57" s="53">
        <v>11</v>
      </c>
      <c r="N57" s="53">
        <v>7</v>
      </c>
      <c r="O57" s="53">
        <v>4</v>
      </c>
      <c r="P57" s="53">
        <v>10</v>
      </c>
      <c r="Q57" s="53">
        <v>22</v>
      </c>
      <c r="R57" s="53">
        <v>23</v>
      </c>
      <c r="S57" s="53">
        <v>13</v>
      </c>
      <c r="T57" s="53">
        <v>23</v>
      </c>
      <c r="U57" s="53">
        <v>9</v>
      </c>
    </row>
    <row r="58" spans="1:21" ht="15" customHeight="1" x14ac:dyDescent="0.15">
      <c r="A58" s="222" t="s">
        <v>21</v>
      </c>
      <c r="B58" s="188" t="s">
        <v>22</v>
      </c>
      <c r="C58" s="5">
        <v>602</v>
      </c>
      <c r="D58" s="12" t="s">
        <v>10</v>
      </c>
      <c r="E58" s="23"/>
      <c r="F58" s="173"/>
      <c r="G58" s="224">
        <f>SUM(I58:T58)</f>
        <v>0</v>
      </c>
      <c r="H58" s="224" t="e">
        <f t="shared" si="3"/>
        <v>#DIV/0!</v>
      </c>
    </row>
    <row r="59" spans="1:21" ht="15" customHeight="1" x14ac:dyDescent="0.15">
      <c r="A59" s="222"/>
      <c r="B59" s="188"/>
      <c r="C59" s="5">
        <v>603</v>
      </c>
      <c r="D59" s="12" t="s">
        <v>11</v>
      </c>
      <c r="E59" s="23"/>
      <c r="F59" s="173"/>
      <c r="G59" s="224">
        <f>SUM(I59:T59)</f>
        <v>0</v>
      </c>
      <c r="H59" s="224" t="e">
        <f t="shared" si="3"/>
        <v>#DIV/0!</v>
      </c>
    </row>
    <row r="60" spans="1:21" ht="15" customHeight="1" x14ac:dyDescent="0.15">
      <c r="A60" s="222"/>
      <c r="B60" s="188"/>
      <c r="C60" s="5">
        <v>604</v>
      </c>
      <c r="D60" s="12" t="s">
        <v>12</v>
      </c>
      <c r="E60" s="23"/>
      <c r="F60" s="173"/>
      <c r="G60" s="224">
        <f>SUM(I60:T60)</f>
        <v>0</v>
      </c>
      <c r="H60" s="224" t="e">
        <f t="shared" si="3"/>
        <v>#DIV/0!</v>
      </c>
    </row>
    <row r="61" spans="1:21" ht="15" customHeight="1" x14ac:dyDescent="0.15">
      <c r="A61" s="222"/>
      <c r="B61" s="188"/>
      <c r="C61" s="5">
        <v>605</v>
      </c>
      <c r="D61" s="12" t="s">
        <v>13</v>
      </c>
      <c r="E61" s="23"/>
      <c r="F61" s="173"/>
      <c r="G61" s="224">
        <f>SUM(I61:T61)</f>
        <v>0</v>
      </c>
      <c r="H61" s="224" t="e">
        <f t="shared" si="3"/>
        <v>#DIV/0!</v>
      </c>
    </row>
    <row r="62" spans="1:21" ht="15" customHeight="1" x14ac:dyDescent="0.15">
      <c r="A62" s="222"/>
      <c r="B62" s="188"/>
      <c r="C62" s="6">
        <v>606</v>
      </c>
      <c r="D62" s="14" t="s">
        <v>14</v>
      </c>
      <c r="E62" s="25"/>
      <c r="F62" s="219"/>
      <c r="G62" s="225">
        <f>SUM(I62:T62)</f>
        <v>0</v>
      </c>
      <c r="H62" s="225" t="e">
        <f t="shared" si="3"/>
        <v>#DIV/0!</v>
      </c>
    </row>
    <row r="63" spans="1:21" ht="13.5" x14ac:dyDescent="0.15">
      <c r="A63" s="223"/>
      <c r="B63" s="188"/>
      <c r="C63" s="6"/>
      <c r="D63" s="14"/>
      <c r="E63" s="26" t="s">
        <v>32</v>
      </c>
      <c r="F63" s="99">
        <v>69</v>
      </c>
      <c r="G63" s="51">
        <f>SUM(G57)</f>
        <v>184</v>
      </c>
      <c r="H63" s="51"/>
    </row>
    <row r="64" spans="1:21" ht="13.5" x14ac:dyDescent="0.15">
      <c r="A64" s="220"/>
      <c r="B64" s="221"/>
      <c r="C64" s="30"/>
      <c r="D64" s="31"/>
      <c r="E64" s="32"/>
      <c r="F64" s="99"/>
      <c r="G64" s="51"/>
      <c r="H64" s="51"/>
    </row>
    <row r="65" spans="1:8" ht="13.5" x14ac:dyDescent="0.15">
      <c r="A65" s="33"/>
      <c r="B65" s="34"/>
      <c r="C65" s="35"/>
      <c r="D65" s="36"/>
      <c r="E65" s="37" t="s">
        <v>34</v>
      </c>
      <c r="F65" s="101">
        <v>692</v>
      </c>
      <c r="G65" s="91">
        <f>SUM(G63,G56,G49,G36,G22,G12)</f>
        <v>1743</v>
      </c>
      <c r="H65" s="91"/>
    </row>
    <row r="66" spans="1:8" x14ac:dyDescent="0.15">
      <c r="C66" s="2"/>
    </row>
  </sheetData>
  <mergeCells count="31">
    <mergeCell ref="H18:H20"/>
    <mergeCell ref="G18:G20"/>
    <mergeCell ref="W18:W20"/>
    <mergeCell ref="H57:H62"/>
    <mergeCell ref="A58:A63"/>
    <mergeCell ref="B58:B63"/>
    <mergeCell ref="F57:F62"/>
    <mergeCell ref="G57:G62"/>
    <mergeCell ref="A37:B37"/>
    <mergeCell ref="G50:G55"/>
    <mergeCell ref="H50:H55"/>
    <mergeCell ref="H25:H26"/>
    <mergeCell ref="G25:G26"/>
    <mergeCell ref="W25:W26"/>
    <mergeCell ref="A64:B64"/>
    <mergeCell ref="A38:B49"/>
    <mergeCell ref="A50:B50"/>
    <mergeCell ref="A51:B56"/>
    <mergeCell ref="A57:B57"/>
    <mergeCell ref="A13:B13"/>
    <mergeCell ref="A14:A22"/>
    <mergeCell ref="B14:B22"/>
    <mergeCell ref="A23:B23"/>
    <mergeCell ref="A24:B36"/>
    <mergeCell ref="A1:H1"/>
    <mergeCell ref="A3:B3"/>
    <mergeCell ref="A4:B4"/>
    <mergeCell ref="F4:F11"/>
    <mergeCell ref="G4:G11"/>
    <mergeCell ref="H4:H11"/>
    <mergeCell ref="A5:B12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D6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20" sqref="H20:H21"/>
    </sheetView>
  </sheetViews>
  <sheetFormatPr defaultRowHeight="12" outlineLevelCol="1" x14ac:dyDescent="0.15"/>
  <cols>
    <col min="1" max="2" width="3" style="53" customWidth="1"/>
    <col min="3" max="3" width="6.1640625" style="53" bestFit="1" customWidth="1"/>
    <col min="4" max="4" width="60.83203125" style="53" bestFit="1" customWidth="1"/>
    <col min="5" max="5" width="7.33203125" style="54" bestFit="1" customWidth="1"/>
    <col min="6" max="6" width="14.1640625" style="55" customWidth="1"/>
    <col min="7" max="8" width="14.1640625" style="55" bestFit="1" customWidth="1"/>
    <col min="9" max="22" width="4.33203125" style="53" hidden="1" customWidth="1" outlineLevel="1"/>
    <col min="23" max="23" width="20.1640625" style="53" bestFit="1" customWidth="1" collapsed="1"/>
    <col min="24" max="30" width="9.33203125" style="1"/>
    <col min="31" max="16384" width="9.33203125" style="53"/>
  </cols>
  <sheetData>
    <row r="1" spans="1:30" ht="17.25" x14ac:dyDescent="0.15">
      <c r="A1" s="211" t="s">
        <v>82</v>
      </c>
      <c r="B1" s="211"/>
      <c r="C1" s="211"/>
      <c r="D1" s="211"/>
      <c r="E1" s="211"/>
      <c r="F1" s="211"/>
      <c r="G1" s="211"/>
      <c r="H1" s="211"/>
      <c r="X1" s="53"/>
      <c r="Y1" s="53"/>
      <c r="Z1" s="53"/>
      <c r="AA1" s="53"/>
      <c r="AB1" s="53"/>
      <c r="AC1" s="53"/>
      <c r="AD1" s="53"/>
    </row>
    <row r="2" spans="1:30" ht="6.75" customHeight="1" x14ac:dyDescent="0.15">
      <c r="X2" s="53"/>
      <c r="Y2" s="53"/>
      <c r="Z2" s="53"/>
      <c r="AA2" s="53"/>
      <c r="AB2" s="53"/>
      <c r="AC2" s="53"/>
      <c r="AD2" s="53"/>
    </row>
    <row r="3" spans="1:30" s="54" customFormat="1" ht="27" customHeight="1" x14ac:dyDescent="0.15">
      <c r="A3" s="160" t="s">
        <v>0</v>
      </c>
      <c r="B3" s="161"/>
      <c r="C3" s="3" t="s">
        <v>1</v>
      </c>
      <c r="D3" s="8" t="s">
        <v>15</v>
      </c>
      <c r="E3" s="9"/>
      <c r="F3" s="39" t="s">
        <v>36</v>
      </c>
      <c r="G3" s="39" t="s">
        <v>37</v>
      </c>
      <c r="H3" s="52" t="s">
        <v>81</v>
      </c>
    </row>
    <row r="4" spans="1:30" ht="15" customHeight="1" x14ac:dyDescent="0.15">
      <c r="A4" s="190" t="s">
        <v>2</v>
      </c>
      <c r="B4" s="191"/>
      <c r="C4" s="56">
        <v>101</v>
      </c>
      <c r="D4" s="57" t="s">
        <v>24</v>
      </c>
      <c r="E4" s="58"/>
      <c r="F4" s="162">
        <v>44</v>
      </c>
      <c r="G4" s="162">
        <f>SUM(I4:V4)</f>
        <v>91</v>
      </c>
      <c r="H4" s="162">
        <f>G4/F4</f>
        <v>2.0681818181818183</v>
      </c>
      <c r="I4" s="53">
        <v>5</v>
      </c>
      <c r="J4" s="53">
        <v>12</v>
      </c>
      <c r="K4" s="53">
        <v>6</v>
      </c>
      <c r="L4" s="53">
        <v>9</v>
      </c>
      <c r="M4" s="53">
        <v>9</v>
      </c>
      <c r="N4" s="53">
        <v>9</v>
      </c>
      <c r="O4" s="53">
        <v>6</v>
      </c>
      <c r="P4" s="53">
        <v>23</v>
      </c>
      <c r="Q4" s="53">
        <v>12</v>
      </c>
      <c r="X4" s="53"/>
      <c r="Y4" s="53"/>
      <c r="Z4" s="53"/>
      <c r="AA4" s="53"/>
      <c r="AB4" s="53"/>
      <c r="AC4" s="53"/>
      <c r="AD4" s="53"/>
    </row>
    <row r="5" spans="1:30" ht="15" customHeight="1" x14ac:dyDescent="0.15">
      <c r="A5" s="168" t="s">
        <v>16</v>
      </c>
      <c r="B5" s="169"/>
      <c r="C5" s="59">
        <v>102</v>
      </c>
      <c r="D5" s="60" t="s">
        <v>25</v>
      </c>
      <c r="E5" s="61"/>
      <c r="F5" s="163"/>
      <c r="G5" s="224"/>
      <c r="H5" s="224"/>
      <c r="X5" s="53"/>
      <c r="Y5" s="53"/>
      <c r="Z5" s="53"/>
      <c r="AA5" s="53"/>
      <c r="AB5" s="53"/>
      <c r="AC5" s="53"/>
      <c r="AD5" s="53"/>
    </row>
    <row r="6" spans="1:30" ht="15" customHeight="1" x14ac:dyDescent="0.15">
      <c r="A6" s="168"/>
      <c r="B6" s="169"/>
      <c r="C6" s="59">
        <v>103</v>
      </c>
      <c r="D6" s="60" t="s">
        <v>26</v>
      </c>
      <c r="E6" s="61"/>
      <c r="F6" s="163"/>
      <c r="G6" s="224"/>
      <c r="H6" s="224"/>
      <c r="X6" s="53"/>
      <c r="Y6" s="53"/>
      <c r="Z6" s="53"/>
      <c r="AA6" s="53"/>
      <c r="AB6" s="53"/>
      <c r="AC6" s="53"/>
      <c r="AD6" s="53"/>
    </row>
    <row r="7" spans="1:30" ht="15" customHeight="1" x14ac:dyDescent="0.15">
      <c r="A7" s="168"/>
      <c r="B7" s="169"/>
      <c r="C7" s="59">
        <v>104</v>
      </c>
      <c r="D7" s="60" t="s">
        <v>27</v>
      </c>
      <c r="E7" s="61"/>
      <c r="F7" s="163"/>
      <c r="G7" s="224"/>
      <c r="H7" s="224"/>
      <c r="X7" s="53"/>
      <c r="Y7" s="53"/>
      <c r="Z7" s="53"/>
      <c r="AA7" s="53"/>
      <c r="AB7" s="53"/>
      <c r="AC7" s="53"/>
      <c r="AD7" s="53"/>
    </row>
    <row r="8" spans="1:30" ht="15" customHeight="1" x14ac:dyDescent="0.15">
      <c r="A8" s="168"/>
      <c r="B8" s="169"/>
      <c r="C8" s="59">
        <v>105</v>
      </c>
      <c r="D8" s="60" t="s">
        <v>28</v>
      </c>
      <c r="E8" s="61"/>
      <c r="F8" s="163"/>
      <c r="G8" s="224"/>
      <c r="H8" s="224"/>
      <c r="X8" s="53"/>
      <c r="Y8" s="53"/>
      <c r="Z8" s="53"/>
      <c r="AA8" s="53"/>
      <c r="AB8" s="53"/>
      <c r="AC8" s="53"/>
      <c r="AD8" s="53"/>
    </row>
    <row r="9" spans="1:30" ht="15" customHeight="1" x14ac:dyDescent="0.15">
      <c r="A9" s="168"/>
      <c r="B9" s="169"/>
      <c r="C9" s="59">
        <v>106</v>
      </c>
      <c r="D9" s="60" t="s">
        <v>29</v>
      </c>
      <c r="E9" s="61"/>
      <c r="F9" s="163"/>
      <c r="G9" s="224"/>
      <c r="H9" s="224"/>
      <c r="X9" s="53"/>
      <c r="Y9" s="53"/>
      <c r="Z9" s="53"/>
      <c r="AA9" s="53"/>
      <c r="AB9" s="53"/>
      <c r="AC9" s="53"/>
      <c r="AD9" s="53"/>
    </row>
    <row r="10" spans="1:30" ht="15" customHeight="1" x14ac:dyDescent="0.15">
      <c r="A10" s="168"/>
      <c r="B10" s="169"/>
      <c r="C10" s="59">
        <v>107</v>
      </c>
      <c r="D10" s="60" t="s">
        <v>30</v>
      </c>
      <c r="E10" s="61"/>
      <c r="F10" s="163"/>
      <c r="G10" s="224"/>
      <c r="H10" s="224"/>
      <c r="X10" s="53"/>
      <c r="Y10" s="53"/>
      <c r="Z10" s="53"/>
      <c r="AA10" s="53"/>
      <c r="AB10" s="53"/>
      <c r="AC10" s="53"/>
      <c r="AD10" s="53"/>
    </row>
    <row r="11" spans="1:30" ht="15" customHeight="1" x14ac:dyDescent="0.15">
      <c r="A11" s="168"/>
      <c r="B11" s="169"/>
      <c r="C11" s="62">
        <v>108</v>
      </c>
      <c r="D11" s="63" t="s">
        <v>31</v>
      </c>
      <c r="E11" s="64"/>
      <c r="F11" s="164"/>
      <c r="G11" s="225"/>
      <c r="H11" s="225"/>
      <c r="X11" s="53"/>
      <c r="Y11" s="53"/>
      <c r="Z11" s="53"/>
      <c r="AA11" s="53"/>
      <c r="AB11" s="53"/>
      <c r="AC11" s="53"/>
      <c r="AD11" s="53"/>
    </row>
    <row r="12" spans="1:30" ht="15" customHeight="1" x14ac:dyDescent="0.15">
      <c r="A12" s="170"/>
      <c r="B12" s="171"/>
      <c r="C12" s="62"/>
      <c r="D12" s="63"/>
      <c r="E12" s="65" t="s">
        <v>32</v>
      </c>
      <c r="F12" s="66">
        <f>SUM(F4:F11)</f>
        <v>44</v>
      </c>
      <c r="G12" s="66">
        <f>SUM(G4)</f>
        <v>91</v>
      </c>
      <c r="H12" s="66"/>
      <c r="X12" s="53"/>
      <c r="Y12" s="53"/>
      <c r="Z12" s="53"/>
      <c r="AA12" s="53"/>
      <c r="AB12" s="53"/>
      <c r="AC12" s="53"/>
      <c r="AD12" s="53"/>
    </row>
    <row r="13" spans="1:30" ht="15" customHeight="1" x14ac:dyDescent="0.15">
      <c r="A13" s="190" t="s">
        <v>3</v>
      </c>
      <c r="B13" s="191"/>
      <c r="C13" s="56">
        <v>201</v>
      </c>
      <c r="D13" s="57" t="s">
        <v>38</v>
      </c>
      <c r="E13" s="58"/>
      <c r="F13" s="45">
        <v>28</v>
      </c>
      <c r="G13" s="45">
        <f>SUM(I13:V13)</f>
        <v>107</v>
      </c>
      <c r="H13" s="45">
        <f>G13/F13</f>
        <v>3.8214285714285716</v>
      </c>
      <c r="I13" s="53">
        <v>29</v>
      </c>
      <c r="J13" s="53">
        <v>10</v>
      </c>
      <c r="K13" s="53">
        <v>13</v>
      </c>
      <c r="L13" s="53">
        <v>19</v>
      </c>
      <c r="M13" s="53">
        <v>24</v>
      </c>
      <c r="N13" s="53">
        <v>12</v>
      </c>
      <c r="X13" s="53"/>
      <c r="Y13" s="53"/>
      <c r="Z13" s="53"/>
      <c r="AA13" s="53"/>
      <c r="AB13" s="53"/>
      <c r="AC13" s="53"/>
      <c r="AD13" s="53"/>
    </row>
    <row r="14" spans="1:30" ht="15" customHeight="1" x14ac:dyDescent="0.15">
      <c r="A14" s="168" t="s">
        <v>17</v>
      </c>
      <c r="B14" s="169" t="s">
        <v>18</v>
      </c>
      <c r="C14" s="59">
        <v>202</v>
      </c>
      <c r="D14" s="60" t="s">
        <v>39</v>
      </c>
      <c r="E14" s="61"/>
      <c r="F14" s="46">
        <v>4</v>
      </c>
      <c r="G14" s="46">
        <f t="shared" ref="G14:G20" si="0">SUM(I14:V14)</f>
        <v>14</v>
      </c>
      <c r="H14" s="46">
        <f t="shared" ref="H14:H19" si="1">G14/F14</f>
        <v>3.5</v>
      </c>
      <c r="I14" s="53">
        <v>14</v>
      </c>
      <c r="X14" s="53"/>
      <c r="Y14" s="53"/>
      <c r="Z14" s="53"/>
      <c r="AA14" s="53"/>
      <c r="AB14" s="53"/>
      <c r="AC14" s="53"/>
      <c r="AD14" s="53"/>
    </row>
    <row r="15" spans="1:30" ht="15" customHeight="1" x14ac:dyDescent="0.15">
      <c r="A15" s="168"/>
      <c r="B15" s="169"/>
      <c r="C15" s="59">
        <v>203</v>
      </c>
      <c r="D15" s="60" t="s">
        <v>40</v>
      </c>
      <c r="E15" s="61"/>
      <c r="F15" s="46">
        <v>26</v>
      </c>
      <c r="G15" s="46">
        <f t="shared" si="0"/>
        <v>92</v>
      </c>
      <c r="H15" s="46">
        <f t="shared" si="1"/>
        <v>3.5384615384615383</v>
      </c>
      <c r="I15" s="53">
        <v>18</v>
      </c>
      <c r="J15" s="53">
        <v>19</v>
      </c>
      <c r="K15" s="53">
        <v>18</v>
      </c>
      <c r="L15" s="53">
        <v>13</v>
      </c>
      <c r="M15" s="53">
        <v>10</v>
      </c>
      <c r="N15" s="53">
        <v>14</v>
      </c>
      <c r="X15" s="53"/>
      <c r="Y15" s="53"/>
      <c r="Z15" s="53"/>
      <c r="AA15" s="53"/>
      <c r="AB15" s="53"/>
      <c r="AC15" s="53"/>
      <c r="AD15" s="53"/>
    </row>
    <row r="16" spans="1:30" ht="15" customHeight="1" x14ac:dyDescent="0.15">
      <c r="A16" s="168"/>
      <c r="B16" s="169"/>
      <c r="C16" s="59">
        <v>204</v>
      </c>
      <c r="D16" s="60" t="s">
        <v>41</v>
      </c>
      <c r="E16" s="61"/>
      <c r="F16" s="46">
        <v>13</v>
      </c>
      <c r="G16" s="46">
        <f t="shared" si="0"/>
        <v>39</v>
      </c>
      <c r="H16" s="46">
        <f t="shared" si="1"/>
        <v>3</v>
      </c>
      <c r="I16" s="53">
        <v>13</v>
      </c>
      <c r="J16" s="53">
        <v>16</v>
      </c>
      <c r="K16" s="53">
        <v>10</v>
      </c>
      <c r="X16" s="53"/>
      <c r="Y16" s="53"/>
      <c r="Z16" s="53"/>
      <c r="AA16" s="53"/>
      <c r="AB16" s="53"/>
      <c r="AC16" s="53"/>
      <c r="AD16" s="53"/>
    </row>
    <row r="17" spans="1:30" ht="15" customHeight="1" x14ac:dyDescent="0.15">
      <c r="A17" s="168"/>
      <c r="B17" s="169"/>
      <c r="C17" s="59">
        <v>205</v>
      </c>
      <c r="D17" s="60" t="s">
        <v>42</v>
      </c>
      <c r="E17" s="61"/>
      <c r="F17" s="46">
        <v>9</v>
      </c>
      <c r="G17" s="217">
        <f t="shared" si="0"/>
        <v>24</v>
      </c>
      <c r="H17" s="217">
        <f>G17/SUM(F17:F18)</f>
        <v>2.4</v>
      </c>
      <c r="I17" s="53">
        <v>12</v>
      </c>
      <c r="J17" s="53">
        <v>12</v>
      </c>
      <c r="W17" s="216" t="s">
        <v>79</v>
      </c>
      <c r="X17" s="53"/>
      <c r="Y17" s="53"/>
      <c r="Z17" s="53"/>
      <c r="AA17" s="53"/>
      <c r="AB17" s="53"/>
      <c r="AC17" s="53"/>
      <c r="AD17" s="53"/>
    </row>
    <row r="18" spans="1:30" ht="15" customHeight="1" x14ac:dyDescent="0.15">
      <c r="A18" s="168"/>
      <c r="B18" s="169"/>
      <c r="C18" s="59">
        <v>206</v>
      </c>
      <c r="D18" s="60" t="s">
        <v>43</v>
      </c>
      <c r="E18" s="61"/>
      <c r="F18" s="46">
        <v>1</v>
      </c>
      <c r="G18" s="218"/>
      <c r="H18" s="218"/>
      <c r="W18" s="216"/>
      <c r="X18" s="53"/>
      <c r="Y18" s="53"/>
      <c r="Z18" s="53"/>
      <c r="AA18" s="53"/>
      <c r="AB18" s="53"/>
      <c r="AC18" s="53"/>
      <c r="AD18" s="53"/>
    </row>
    <row r="19" spans="1:30" ht="15" customHeight="1" x14ac:dyDescent="0.15">
      <c r="A19" s="168"/>
      <c r="B19" s="169"/>
      <c r="C19" s="59">
        <v>207</v>
      </c>
      <c r="D19" s="60" t="s">
        <v>45</v>
      </c>
      <c r="E19" s="61"/>
      <c r="F19" s="46">
        <v>4</v>
      </c>
      <c r="G19" s="46">
        <f t="shared" si="0"/>
        <v>13</v>
      </c>
      <c r="H19" s="46">
        <f t="shared" si="1"/>
        <v>3.25</v>
      </c>
      <c r="I19" s="53">
        <v>13</v>
      </c>
      <c r="X19" s="53"/>
      <c r="Y19" s="53"/>
      <c r="Z19" s="53"/>
      <c r="AA19" s="53"/>
      <c r="AB19" s="53"/>
      <c r="AC19" s="53"/>
      <c r="AD19" s="53"/>
    </row>
    <row r="20" spans="1:30" ht="15" customHeight="1" x14ac:dyDescent="0.15">
      <c r="A20" s="168"/>
      <c r="B20" s="169"/>
      <c r="C20" s="59">
        <v>208</v>
      </c>
      <c r="D20" s="60" t="s">
        <v>46</v>
      </c>
      <c r="E20" s="61"/>
      <c r="F20" s="43">
        <v>3</v>
      </c>
      <c r="G20" s="217">
        <f t="shared" si="0"/>
        <v>15</v>
      </c>
      <c r="H20" s="217">
        <f>G20/SUM(F20:F21)</f>
        <v>3.75</v>
      </c>
      <c r="I20" s="53">
        <v>15</v>
      </c>
      <c r="W20" s="216" t="s">
        <v>80</v>
      </c>
      <c r="X20" s="53"/>
      <c r="Y20" s="53"/>
      <c r="Z20" s="53"/>
      <c r="AA20" s="53"/>
      <c r="AB20" s="53"/>
      <c r="AC20" s="53"/>
      <c r="AD20" s="53"/>
    </row>
    <row r="21" spans="1:30" ht="15" customHeight="1" x14ac:dyDescent="0.15">
      <c r="A21" s="168"/>
      <c r="B21" s="169"/>
      <c r="C21" s="68">
        <v>209</v>
      </c>
      <c r="D21" s="69" t="s">
        <v>47</v>
      </c>
      <c r="E21" s="61"/>
      <c r="F21" s="46">
        <v>1</v>
      </c>
      <c r="G21" s="164"/>
      <c r="H21" s="164"/>
      <c r="W21" s="216"/>
      <c r="X21" s="53"/>
      <c r="Y21" s="53"/>
      <c r="Z21" s="53"/>
      <c r="AA21" s="53"/>
      <c r="AB21" s="53"/>
      <c r="AC21" s="53"/>
      <c r="AD21" s="53"/>
    </row>
    <row r="22" spans="1:30" ht="15" customHeight="1" x14ac:dyDescent="0.15">
      <c r="A22" s="170"/>
      <c r="B22" s="171"/>
      <c r="C22" s="62"/>
      <c r="D22" s="63"/>
      <c r="E22" s="65" t="s">
        <v>32</v>
      </c>
      <c r="F22" s="66">
        <f>SUM(F13:F21)</f>
        <v>89</v>
      </c>
      <c r="G22" s="66">
        <f>SUM(G13:G21)</f>
        <v>304</v>
      </c>
      <c r="H22" s="66"/>
      <c r="X22" s="53"/>
      <c r="Y22" s="53"/>
      <c r="Z22" s="53"/>
      <c r="AA22" s="53"/>
      <c r="AB22" s="53"/>
      <c r="AC22" s="53"/>
      <c r="AD22" s="53"/>
    </row>
    <row r="23" spans="1:30" ht="15" customHeight="1" x14ac:dyDescent="0.15">
      <c r="A23" s="190" t="s">
        <v>4</v>
      </c>
      <c r="B23" s="191"/>
      <c r="C23" s="56">
        <v>301</v>
      </c>
      <c r="D23" s="57" t="s">
        <v>48</v>
      </c>
      <c r="E23" s="58"/>
      <c r="F23" s="45">
        <v>47</v>
      </c>
      <c r="G23" s="45">
        <f t="shared" ref="G23:G35" si="2">SUM(I23:V23)</f>
        <v>198</v>
      </c>
      <c r="H23" s="45">
        <f t="shared" ref="H23:H62" si="3">G23/F23</f>
        <v>4.2127659574468082</v>
      </c>
      <c r="I23" s="53">
        <v>16</v>
      </c>
      <c r="J23" s="53">
        <v>27</v>
      </c>
      <c r="K23" s="53">
        <v>18</v>
      </c>
      <c r="L23" s="53">
        <v>19</v>
      </c>
      <c r="M23" s="53">
        <v>21</v>
      </c>
      <c r="N23" s="53">
        <v>22</v>
      </c>
      <c r="O23" s="53">
        <v>12</v>
      </c>
      <c r="P23" s="53">
        <v>14</v>
      </c>
      <c r="Q23" s="53">
        <v>18</v>
      </c>
      <c r="R23" s="53">
        <v>12</v>
      </c>
      <c r="S23" s="53">
        <v>19</v>
      </c>
      <c r="X23" s="53"/>
      <c r="Y23" s="53"/>
      <c r="Z23" s="53"/>
      <c r="AA23" s="53"/>
      <c r="AB23" s="53"/>
      <c r="AC23" s="53"/>
      <c r="AD23" s="53"/>
    </row>
    <row r="24" spans="1:30" ht="15" customHeight="1" x14ac:dyDescent="0.15">
      <c r="A24" s="168" t="s">
        <v>19</v>
      </c>
      <c r="B24" s="169"/>
      <c r="C24" s="59">
        <v>302</v>
      </c>
      <c r="D24" s="60" t="s">
        <v>49</v>
      </c>
      <c r="E24" s="61"/>
      <c r="F24" s="46">
        <v>41</v>
      </c>
      <c r="G24" s="46">
        <f t="shared" si="2"/>
        <v>109</v>
      </c>
      <c r="H24" s="46">
        <f t="shared" si="3"/>
        <v>2.6585365853658538</v>
      </c>
      <c r="I24" s="53">
        <v>19</v>
      </c>
      <c r="J24" s="53">
        <v>20</v>
      </c>
      <c r="K24" s="53">
        <v>10</v>
      </c>
      <c r="L24" s="53">
        <v>13</v>
      </c>
      <c r="M24" s="53">
        <v>16</v>
      </c>
      <c r="N24" s="53">
        <v>18</v>
      </c>
      <c r="O24" s="53">
        <v>13</v>
      </c>
      <c r="X24" s="53"/>
      <c r="Y24" s="53"/>
      <c r="Z24" s="53"/>
      <c r="AA24" s="53"/>
      <c r="AB24" s="53"/>
      <c r="AC24" s="53"/>
      <c r="AD24" s="53"/>
    </row>
    <row r="25" spans="1:30" ht="15" customHeight="1" x14ac:dyDescent="0.15">
      <c r="A25" s="168"/>
      <c r="B25" s="169"/>
      <c r="C25" s="59">
        <v>303</v>
      </c>
      <c r="D25" s="60" t="s">
        <v>50</v>
      </c>
      <c r="E25" s="61"/>
      <c r="F25" s="46">
        <v>0</v>
      </c>
      <c r="G25" s="46">
        <f t="shared" si="2"/>
        <v>0</v>
      </c>
      <c r="H25" s="70"/>
      <c r="X25" s="53"/>
      <c r="Y25" s="53"/>
      <c r="Z25" s="53"/>
      <c r="AA25" s="53"/>
      <c r="AB25" s="53"/>
      <c r="AC25" s="53"/>
      <c r="AD25" s="53"/>
    </row>
    <row r="26" spans="1:30" ht="15" customHeight="1" x14ac:dyDescent="0.15">
      <c r="A26" s="168"/>
      <c r="B26" s="169"/>
      <c r="C26" s="59">
        <v>304</v>
      </c>
      <c r="D26" s="60" t="s">
        <v>51</v>
      </c>
      <c r="E26" s="61"/>
      <c r="F26" s="46">
        <v>4</v>
      </c>
      <c r="G26" s="46">
        <f t="shared" si="2"/>
        <v>16</v>
      </c>
      <c r="H26" s="46">
        <f t="shared" si="3"/>
        <v>4</v>
      </c>
      <c r="I26" s="53">
        <v>16</v>
      </c>
      <c r="X26" s="53"/>
      <c r="Y26" s="53"/>
      <c r="Z26" s="53"/>
      <c r="AA26" s="53"/>
      <c r="AB26" s="53"/>
      <c r="AC26" s="53"/>
      <c r="AD26" s="53"/>
    </row>
    <row r="27" spans="1:30" ht="15" customHeight="1" x14ac:dyDescent="0.15">
      <c r="A27" s="168"/>
      <c r="B27" s="169"/>
      <c r="C27" s="59">
        <v>305</v>
      </c>
      <c r="D27" s="60" t="s">
        <v>53</v>
      </c>
      <c r="E27" s="61"/>
      <c r="F27" s="46">
        <v>3</v>
      </c>
      <c r="G27" s="46">
        <f t="shared" si="2"/>
        <v>12</v>
      </c>
      <c r="H27" s="46">
        <f t="shared" si="3"/>
        <v>4</v>
      </c>
      <c r="I27" s="53">
        <v>12</v>
      </c>
      <c r="X27" s="53"/>
      <c r="Y27" s="53"/>
      <c r="Z27" s="53"/>
      <c r="AA27" s="53"/>
      <c r="AB27" s="53"/>
      <c r="AC27" s="53"/>
      <c r="AD27" s="53"/>
    </row>
    <row r="28" spans="1:30" ht="15" customHeight="1" x14ac:dyDescent="0.15">
      <c r="A28" s="168"/>
      <c r="B28" s="169"/>
      <c r="C28" s="71">
        <v>306</v>
      </c>
      <c r="D28" s="72" t="s">
        <v>5</v>
      </c>
      <c r="E28" s="73"/>
      <c r="F28" s="46">
        <v>3</v>
      </c>
      <c r="G28" s="46">
        <f t="shared" si="2"/>
        <v>10</v>
      </c>
      <c r="H28" s="46">
        <f t="shared" si="3"/>
        <v>3.3333333333333335</v>
      </c>
      <c r="I28" s="53">
        <v>10</v>
      </c>
      <c r="X28" s="53"/>
      <c r="Y28" s="53"/>
      <c r="Z28" s="53"/>
      <c r="AA28" s="53"/>
      <c r="AB28" s="53"/>
      <c r="AC28" s="53"/>
      <c r="AD28" s="53"/>
    </row>
    <row r="29" spans="1:30" ht="15" customHeight="1" x14ac:dyDescent="0.15">
      <c r="A29" s="168"/>
      <c r="B29" s="169"/>
      <c r="C29" s="59">
        <v>307</v>
      </c>
      <c r="D29" s="60" t="s">
        <v>54</v>
      </c>
      <c r="E29" s="61"/>
      <c r="F29" s="46">
        <v>55</v>
      </c>
      <c r="G29" s="46">
        <f t="shared" si="2"/>
        <v>141</v>
      </c>
      <c r="H29" s="46">
        <f t="shared" si="3"/>
        <v>2.5636363636363635</v>
      </c>
      <c r="I29" s="53">
        <v>17</v>
      </c>
      <c r="J29" s="53">
        <v>18</v>
      </c>
      <c r="K29" s="53">
        <v>17</v>
      </c>
      <c r="L29" s="53">
        <v>9</v>
      </c>
      <c r="M29" s="53">
        <v>12</v>
      </c>
      <c r="N29" s="53">
        <v>12</v>
      </c>
      <c r="O29" s="53">
        <v>9</v>
      </c>
      <c r="P29" s="53">
        <v>9</v>
      </c>
      <c r="Q29" s="53">
        <v>11</v>
      </c>
      <c r="R29" s="53">
        <v>10</v>
      </c>
      <c r="S29" s="53">
        <v>17</v>
      </c>
      <c r="X29" s="53"/>
      <c r="Y29" s="53"/>
      <c r="Z29" s="53"/>
      <c r="AA29" s="53"/>
      <c r="AB29" s="53"/>
      <c r="AC29" s="53"/>
      <c r="AD29" s="53"/>
    </row>
    <row r="30" spans="1:30" ht="15" customHeight="1" x14ac:dyDescent="0.15">
      <c r="A30" s="168"/>
      <c r="B30" s="169"/>
      <c r="C30" s="59">
        <v>308</v>
      </c>
      <c r="D30" s="60" t="s">
        <v>55</v>
      </c>
      <c r="E30" s="61"/>
      <c r="F30" s="46">
        <v>6</v>
      </c>
      <c r="G30" s="46">
        <f t="shared" si="2"/>
        <v>14</v>
      </c>
      <c r="H30" s="46">
        <f t="shared" si="3"/>
        <v>2.3333333333333335</v>
      </c>
      <c r="I30" s="53">
        <v>14</v>
      </c>
      <c r="X30" s="53"/>
      <c r="Y30" s="53"/>
      <c r="Z30" s="53"/>
      <c r="AA30" s="53"/>
      <c r="AB30" s="53"/>
      <c r="AC30" s="53"/>
      <c r="AD30" s="53"/>
    </row>
    <row r="31" spans="1:30" ht="15" customHeight="1" x14ac:dyDescent="0.15">
      <c r="A31" s="168"/>
      <c r="B31" s="169"/>
      <c r="C31" s="59">
        <v>309</v>
      </c>
      <c r="D31" s="60" t="s">
        <v>56</v>
      </c>
      <c r="E31" s="61"/>
      <c r="F31" s="46">
        <v>7</v>
      </c>
      <c r="G31" s="46">
        <f t="shared" si="2"/>
        <v>19</v>
      </c>
      <c r="H31" s="46">
        <f t="shared" si="3"/>
        <v>2.7142857142857144</v>
      </c>
      <c r="I31" s="53">
        <v>19</v>
      </c>
      <c r="X31" s="53"/>
      <c r="Y31" s="53"/>
      <c r="Z31" s="53"/>
      <c r="AA31" s="53"/>
      <c r="AB31" s="53"/>
      <c r="AC31" s="53"/>
      <c r="AD31" s="53"/>
    </row>
    <row r="32" spans="1:30" ht="15" customHeight="1" x14ac:dyDescent="0.15">
      <c r="A32" s="168"/>
      <c r="B32" s="169"/>
      <c r="C32" s="59">
        <v>310</v>
      </c>
      <c r="D32" s="60" t="s">
        <v>57</v>
      </c>
      <c r="E32" s="61"/>
      <c r="F32" s="46">
        <v>10</v>
      </c>
      <c r="G32" s="46">
        <f t="shared" si="2"/>
        <v>27</v>
      </c>
      <c r="H32" s="46">
        <f t="shared" si="3"/>
        <v>2.7</v>
      </c>
      <c r="I32" s="53">
        <v>15</v>
      </c>
      <c r="J32" s="53">
        <v>12</v>
      </c>
      <c r="X32" s="53"/>
      <c r="Y32" s="53"/>
      <c r="Z32" s="53"/>
      <c r="AA32" s="53"/>
      <c r="AB32" s="53"/>
      <c r="AC32" s="53"/>
      <c r="AD32" s="53"/>
    </row>
    <row r="33" spans="1:30" ht="15" customHeight="1" x14ac:dyDescent="0.15">
      <c r="A33" s="168"/>
      <c r="B33" s="169"/>
      <c r="C33" s="59">
        <v>311</v>
      </c>
      <c r="D33" s="60" t="s">
        <v>58</v>
      </c>
      <c r="E33" s="61"/>
      <c r="F33" s="46">
        <v>9</v>
      </c>
      <c r="G33" s="46">
        <f t="shared" si="2"/>
        <v>24</v>
      </c>
      <c r="H33" s="46">
        <f t="shared" si="3"/>
        <v>2.6666666666666665</v>
      </c>
      <c r="I33" s="53">
        <v>10</v>
      </c>
      <c r="J33" s="53">
        <v>14</v>
      </c>
      <c r="X33" s="53"/>
      <c r="Y33" s="53"/>
      <c r="Z33" s="53"/>
      <c r="AA33" s="53"/>
      <c r="AB33" s="53"/>
      <c r="AC33" s="53"/>
      <c r="AD33" s="53"/>
    </row>
    <row r="34" spans="1:30" ht="15" customHeight="1" x14ac:dyDescent="0.15">
      <c r="A34" s="168"/>
      <c r="B34" s="169"/>
      <c r="C34" s="59">
        <v>312</v>
      </c>
      <c r="D34" s="60" t="s">
        <v>59</v>
      </c>
      <c r="E34" s="61"/>
      <c r="F34" s="46">
        <v>48</v>
      </c>
      <c r="G34" s="46">
        <f t="shared" si="2"/>
        <v>108</v>
      </c>
      <c r="H34" s="46">
        <f t="shared" si="3"/>
        <v>2.25</v>
      </c>
      <c r="I34" s="53">
        <v>13</v>
      </c>
      <c r="J34" s="53">
        <v>17</v>
      </c>
      <c r="K34" s="53">
        <v>17</v>
      </c>
      <c r="L34" s="53">
        <v>11</v>
      </c>
      <c r="M34" s="53">
        <v>10</v>
      </c>
      <c r="N34" s="53">
        <v>7</v>
      </c>
      <c r="O34" s="53">
        <v>14</v>
      </c>
      <c r="P34" s="53">
        <v>3</v>
      </c>
      <c r="Q34" s="53">
        <v>16</v>
      </c>
      <c r="X34" s="53"/>
      <c r="Y34" s="53"/>
      <c r="Z34" s="53"/>
      <c r="AA34" s="53"/>
      <c r="AB34" s="53"/>
      <c r="AC34" s="53"/>
      <c r="AD34" s="53"/>
    </row>
    <row r="35" spans="1:30" ht="15" customHeight="1" x14ac:dyDescent="0.15">
      <c r="A35" s="168"/>
      <c r="B35" s="169"/>
      <c r="C35" s="62">
        <v>313</v>
      </c>
      <c r="D35" s="63" t="s">
        <v>23</v>
      </c>
      <c r="E35" s="64"/>
      <c r="F35" s="48">
        <v>10</v>
      </c>
      <c r="G35" s="48">
        <f t="shared" si="2"/>
        <v>24</v>
      </c>
      <c r="H35" s="48">
        <f t="shared" si="3"/>
        <v>2.4</v>
      </c>
      <c r="I35" s="53">
        <v>16</v>
      </c>
      <c r="J35" s="53">
        <v>8</v>
      </c>
      <c r="X35" s="53"/>
      <c r="Y35" s="53"/>
      <c r="Z35" s="53"/>
      <c r="AA35" s="53"/>
      <c r="AB35" s="53"/>
      <c r="AC35" s="53"/>
      <c r="AD35" s="53"/>
    </row>
    <row r="36" spans="1:30" ht="15" customHeight="1" x14ac:dyDescent="0.15">
      <c r="A36" s="170"/>
      <c r="B36" s="171"/>
      <c r="C36" s="62"/>
      <c r="D36" s="63"/>
      <c r="E36" s="65" t="s">
        <v>32</v>
      </c>
      <c r="F36" s="66">
        <f>SUM(F23:F35)</f>
        <v>243</v>
      </c>
      <c r="G36" s="66">
        <f>SUM(G23:G35)</f>
        <v>702</v>
      </c>
      <c r="H36" s="66"/>
      <c r="X36" s="53"/>
      <c r="Y36" s="53"/>
      <c r="Z36" s="53"/>
      <c r="AA36" s="53"/>
      <c r="AB36" s="53"/>
      <c r="AC36" s="53"/>
      <c r="AD36" s="53"/>
    </row>
    <row r="37" spans="1:30" ht="15" customHeight="1" x14ac:dyDescent="0.15">
      <c r="A37" s="190" t="s">
        <v>6</v>
      </c>
      <c r="B37" s="191"/>
      <c r="C37" s="56">
        <v>401</v>
      </c>
      <c r="D37" s="57" t="s">
        <v>60</v>
      </c>
      <c r="E37" s="74"/>
      <c r="F37" s="45">
        <v>6</v>
      </c>
      <c r="G37" s="45">
        <f t="shared" ref="G37:G48" si="4">SUM(I37:V37)</f>
        <v>19</v>
      </c>
      <c r="H37" s="45">
        <f t="shared" si="3"/>
        <v>3.1666666666666665</v>
      </c>
      <c r="I37" s="53">
        <v>19</v>
      </c>
      <c r="X37" s="53"/>
      <c r="Y37" s="53"/>
      <c r="Z37" s="53"/>
      <c r="AA37" s="53"/>
      <c r="AB37" s="53"/>
      <c r="AC37" s="53"/>
      <c r="AD37" s="53"/>
    </row>
    <row r="38" spans="1:30" ht="15" customHeight="1" x14ac:dyDescent="0.15">
      <c r="A38" s="168" t="s">
        <v>20</v>
      </c>
      <c r="B38" s="169"/>
      <c r="C38" s="59">
        <v>402</v>
      </c>
      <c r="D38" s="60" t="s">
        <v>61</v>
      </c>
      <c r="E38" s="75"/>
      <c r="F38" s="46">
        <v>34</v>
      </c>
      <c r="G38" s="46">
        <f t="shared" si="4"/>
        <v>96</v>
      </c>
      <c r="H38" s="46">
        <f t="shared" si="3"/>
        <v>2.8235294117647061</v>
      </c>
      <c r="I38" s="53">
        <v>15</v>
      </c>
      <c r="J38" s="53">
        <v>10</v>
      </c>
      <c r="K38" s="53">
        <v>9</v>
      </c>
      <c r="L38" s="53">
        <v>14</v>
      </c>
      <c r="M38" s="53">
        <v>18</v>
      </c>
      <c r="N38" s="53">
        <v>14</v>
      </c>
      <c r="O38" s="53">
        <v>16</v>
      </c>
      <c r="X38" s="53"/>
      <c r="Y38" s="53"/>
      <c r="Z38" s="53"/>
      <c r="AA38" s="53"/>
      <c r="AB38" s="53"/>
      <c r="AC38" s="53"/>
      <c r="AD38" s="53"/>
    </row>
    <row r="39" spans="1:30" ht="15" customHeight="1" x14ac:dyDescent="0.15">
      <c r="A39" s="168"/>
      <c r="B39" s="169"/>
      <c r="C39" s="59">
        <v>403</v>
      </c>
      <c r="D39" s="60" t="s">
        <v>62</v>
      </c>
      <c r="E39" s="75"/>
      <c r="F39" s="46">
        <v>27</v>
      </c>
      <c r="G39" s="46">
        <f t="shared" si="4"/>
        <v>73</v>
      </c>
      <c r="H39" s="46">
        <f t="shared" si="3"/>
        <v>2.7037037037037037</v>
      </c>
      <c r="I39" s="53">
        <v>13</v>
      </c>
      <c r="J39" s="53">
        <v>13</v>
      </c>
      <c r="K39" s="53">
        <v>14</v>
      </c>
      <c r="L39" s="53">
        <v>15</v>
      </c>
      <c r="M39" s="53">
        <v>9</v>
      </c>
      <c r="N39" s="53">
        <v>9</v>
      </c>
      <c r="X39" s="53"/>
      <c r="Y39" s="53"/>
      <c r="Z39" s="53"/>
      <c r="AA39" s="53"/>
      <c r="AB39" s="53"/>
      <c r="AC39" s="53"/>
      <c r="AD39" s="53"/>
    </row>
    <row r="40" spans="1:30" ht="15" customHeight="1" x14ac:dyDescent="0.15">
      <c r="A40" s="168"/>
      <c r="B40" s="169"/>
      <c r="C40" s="59">
        <v>404</v>
      </c>
      <c r="D40" s="60" t="s">
        <v>63</v>
      </c>
      <c r="E40" s="75"/>
      <c r="F40" s="46">
        <v>12</v>
      </c>
      <c r="G40" s="46">
        <f t="shared" si="4"/>
        <v>20</v>
      </c>
      <c r="H40" s="46">
        <f t="shared" si="3"/>
        <v>1.6666666666666667</v>
      </c>
      <c r="I40" s="53">
        <v>11</v>
      </c>
      <c r="J40" s="53">
        <v>9</v>
      </c>
      <c r="X40" s="53"/>
      <c r="Y40" s="53"/>
      <c r="Z40" s="53"/>
      <c r="AA40" s="53"/>
      <c r="AB40" s="53"/>
      <c r="AC40" s="53"/>
      <c r="AD40" s="53"/>
    </row>
    <row r="41" spans="1:30" ht="15" customHeight="1" x14ac:dyDescent="0.15">
      <c r="A41" s="168"/>
      <c r="B41" s="169"/>
      <c r="C41" s="59">
        <v>405</v>
      </c>
      <c r="D41" s="60" t="s">
        <v>64</v>
      </c>
      <c r="E41" s="75"/>
      <c r="F41" s="46">
        <v>11</v>
      </c>
      <c r="G41" s="46">
        <f t="shared" si="4"/>
        <v>33</v>
      </c>
      <c r="H41" s="46">
        <f t="shared" si="3"/>
        <v>3</v>
      </c>
      <c r="I41" s="53">
        <v>15</v>
      </c>
      <c r="J41" s="53">
        <v>18</v>
      </c>
      <c r="X41" s="53"/>
      <c r="Y41" s="53"/>
      <c r="Z41" s="53"/>
      <c r="AA41" s="53"/>
      <c r="AB41" s="53"/>
      <c r="AC41" s="53"/>
      <c r="AD41" s="53"/>
    </row>
    <row r="42" spans="1:30" ht="15" customHeight="1" x14ac:dyDescent="0.15">
      <c r="A42" s="168"/>
      <c r="B42" s="169"/>
      <c r="C42" s="68">
        <v>406</v>
      </c>
      <c r="D42" s="69" t="s">
        <v>65</v>
      </c>
      <c r="E42" s="76"/>
      <c r="F42" s="46">
        <v>0</v>
      </c>
      <c r="G42" s="46">
        <f t="shared" si="4"/>
        <v>0</v>
      </c>
      <c r="H42" s="70"/>
      <c r="X42" s="53"/>
      <c r="Y42" s="53"/>
      <c r="Z42" s="53"/>
      <c r="AA42" s="53"/>
      <c r="AB42" s="53"/>
      <c r="AC42" s="53"/>
      <c r="AD42" s="53"/>
    </row>
    <row r="43" spans="1:30" ht="15" customHeight="1" x14ac:dyDescent="0.15">
      <c r="A43" s="168"/>
      <c r="B43" s="169"/>
      <c r="C43" s="59">
        <v>407</v>
      </c>
      <c r="D43" s="60" t="s">
        <v>66</v>
      </c>
      <c r="E43" s="75"/>
      <c r="F43" s="46">
        <v>8</v>
      </c>
      <c r="G43" s="46">
        <f t="shared" si="4"/>
        <v>24</v>
      </c>
      <c r="H43" s="46">
        <f t="shared" si="3"/>
        <v>3</v>
      </c>
      <c r="I43" s="53">
        <v>12</v>
      </c>
      <c r="J43" s="53">
        <v>12</v>
      </c>
      <c r="X43" s="53"/>
      <c r="Y43" s="53"/>
      <c r="Z43" s="53"/>
      <c r="AA43" s="53"/>
      <c r="AB43" s="53"/>
      <c r="AC43" s="53"/>
      <c r="AD43" s="53"/>
    </row>
    <row r="44" spans="1:30" ht="15" customHeight="1" x14ac:dyDescent="0.15">
      <c r="A44" s="168"/>
      <c r="B44" s="169"/>
      <c r="C44" s="59">
        <v>408</v>
      </c>
      <c r="D44" s="60" t="s">
        <v>67</v>
      </c>
      <c r="E44" s="75"/>
      <c r="F44" s="46">
        <v>43</v>
      </c>
      <c r="G44" s="46">
        <f t="shared" si="4"/>
        <v>121</v>
      </c>
      <c r="H44" s="46">
        <f t="shared" si="3"/>
        <v>2.8139534883720931</v>
      </c>
      <c r="I44" s="53">
        <v>10</v>
      </c>
      <c r="J44" s="53">
        <v>12</v>
      </c>
      <c r="K44" s="53">
        <v>7</v>
      </c>
      <c r="L44" s="53">
        <v>9</v>
      </c>
      <c r="M44" s="53">
        <v>24</v>
      </c>
      <c r="N44" s="53">
        <v>14</v>
      </c>
      <c r="O44" s="53">
        <v>13</v>
      </c>
      <c r="P44" s="53">
        <v>14</v>
      </c>
      <c r="Q44" s="53">
        <v>18</v>
      </c>
      <c r="X44" s="53"/>
      <c r="Y44" s="53"/>
      <c r="Z44" s="53"/>
      <c r="AA44" s="53"/>
      <c r="AB44" s="53"/>
      <c r="AC44" s="53"/>
      <c r="AD44" s="53"/>
    </row>
    <row r="45" spans="1:30" ht="15" customHeight="1" x14ac:dyDescent="0.15">
      <c r="A45" s="168"/>
      <c r="B45" s="169"/>
      <c r="C45" s="59">
        <v>409</v>
      </c>
      <c r="D45" s="60" t="s">
        <v>68</v>
      </c>
      <c r="E45" s="75"/>
      <c r="F45" s="46">
        <v>67</v>
      </c>
      <c r="G45" s="46">
        <f t="shared" si="4"/>
        <v>214</v>
      </c>
      <c r="H45" s="46">
        <f t="shared" si="3"/>
        <v>3.1940298507462686</v>
      </c>
      <c r="I45" s="53">
        <v>21</v>
      </c>
      <c r="J45" s="53">
        <v>11</v>
      </c>
      <c r="K45" s="53">
        <v>14</v>
      </c>
      <c r="L45" s="53">
        <v>14</v>
      </c>
      <c r="M45" s="53">
        <v>14</v>
      </c>
      <c r="N45" s="53">
        <v>18</v>
      </c>
      <c r="O45" s="53">
        <v>14</v>
      </c>
      <c r="P45" s="53">
        <v>15</v>
      </c>
      <c r="Q45" s="53">
        <v>14</v>
      </c>
      <c r="R45" s="53">
        <v>14</v>
      </c>
      <c r="S45" s="53">
        <v>22</v>
      </c>
      <c r="T45" s="53">
        <v>13</v>
      </c>
      <c r="U45" s="53">
        <v>30</v>
      </c>
      <c r="X45" s="53"/>
      <c r="Y45" s="53"/>
      <c r="Z45" s="53"/>
      <c r="AA45" s="53"/>
      <c r="AB45" s="53"/>
      <c r="AC45" s="53"/>
      <c r="AD45" s="53"/>
    </row>
    <row r="46" spans="1:30" ht="15" customHeight="1" x14ac:dyDescent="0.15">
      <c r="A46" s="168"/>
      <c r="B46" s="169"/>
      <c r="C46" s="59">
        <v>410</v>
      </c>
      <c r="D46" s="60" t="s">
        <v>69</v>
      </c>
      <c r="E46" s="75"/>
      <c r="F46" s="46">
        <v>65</v>
      </c>
      <c r="G46" s="46">
        <f t="shared" si="4"/>
        <v>177</v>
      </c>
      <c r="H46" s="46">
        <f t="shared" si="3"/>
        <v>2.7230769230769232</v>
      </c>
      <c r="I46" s="53">
        <v>14</v>
      </c>
      <c r="J46" s="53">
        <v>14</v>
      </c>
      <c r="K46" s="53">
        <v>15</v>
      </c>
      <c r="L46" s="53">
        <v>11</v>
      </c>
      <c r="M46" s="53">
        <v>10</v>
      </c>
      <c r="N46" s="53">
        <v>13</v>
      </c>
      <c r="O46" s="53">
        <v>20</v>
      </c>
      <c r="P46" s="53">
        <v>18</v>
      </c>
      <c r="Q46" s="53">
        <v>10</v>
      </c>
      <c r="R46" s="53">
        <v>20</v>
      </c>
      <c r="S46" s="53">
        <v>16</v>
      </c>
      <c r="T46" s="53">
        <v>16</v>
      </c>
      <c r="X46" s="53"/>
      <c r="Y46" s="53"/>
      <c r="Z46" s="53"/>
      <c r="AA46" s="53"/>
      <c r="AB46" s="53"/>
      <c r="AC46" s="53"/>
      <c r="AD46" s="53"/>
    </row>
    <row r="47" spans="1:30" ht="15" customHeight="1" x14ac:dyDescent="0.15">
      <c r="A47" s="168"/>
      <c r="B47" s="169"/>
      <c r="C47" s="68">
        <v>411</v>
      </c>
      <c r="D47" s="69" t="s">
        <v>70</v>
      </c>
      <c r="E47" s="75"/>
      <c r="F47" s="46">
        <v>19</v>
      </c>
      <c r="G47" s="46">
        <f t="shared" si="4"/>
        <v>49</v>
      </c>
      <c r="H47" s="46">
        <f t="shared" si="3"/>
        <v>2.5789473684210527</v>
      </c>
      <c r="I47" s="53">
        <v>14</v>
      </c>
      <c r="J47" s="53">
        <v>5</v>
      </c>
      <c r="K47" s="53">
        <v>17</v>
      </c>
      <c r="L47" s="53">
        <v>13</v>
      </c>
      <c r="X47" s="53"/>
      <c r="Y47" s="53"/>
      <c r="Z47" s="53"/>
      <c r="AA47" s="53"/>
      <c r="AB47" s="53"/>
      <c r="AC47" s="53"/>
      <c r="AD47" s="53"/>
    </row>
    <row r="48" spans="1:30" ht="15" customHeight="1" x14ac:dyDescent="0.15">
      <c r="A48" s="168"/>
      <c r="B48" s="169"/>
      <c r="C48" s="68">
        <v>412</v>
      </c>
      <c r="D48" s="69" t="s">
        <v>7</v>
      </c>
      <c r="E48" s="77"/>
      <c r="F48" s="48">
        <v>3</v>
      </c>
      <c r="G48" s="48">
        <f t="shared" si="4"/>
        <v>11</v>
      </c>
      <c r="H48" s="48">
        <f t="shared" si="3"/>
        <v>3.6666666666666665</v>
      </c>
      <c r="I48" s="53">
        <v>11</v>
      </c>
      <c r="X48" s="53"/>
      <c r="Y48" s="53"/>
      <c r="Z48" s="53"/>
      <c r="AA48" s="53"/>
      <c r="AB48" s="53"/>
      <c r="AC48" s="53"/>
      <c r="AD48" s="53"/>
    </row>
    <row r="49" spans="1:30" ht="15" customHeight="1" x14ac:dyDescent="0.15">
      <c r="A49" s="170"/>
      <c r="B49" s="171"/>
      <c r="C49" s="62"/>
      <c r="D49" s="63"/>
      <c r="E49" s="78" t="s">
        <v>32</v>
      </c>
      <c r="F49" s="51">
        <f>SUM(F37:F48)</f>
        <v>295</v>
      </c>
      <c r="G49" s="51">
        <f>SUM(G37:G48)</f>
        <v>837</v>
      </c>
      <c r="H49" s="51"/>
      <c r="X49" s="53"/>
      <c r="Y49" s="53"/>
      <c r="Z49" s="53"/>
      <c r="AA49" s="53"/>
      <c r="AB49" s="53"/>
      <c r="AC49" s="53"/>
      <c r="AD49" s="53"/>
    </row>
    <row r="50" spans="1:30" ht="15" customHeight="1" x14ac:dyDescent="0.15">
      <c r="A50" s="190" t="s">
        <v>71</v>
      </c>
      <c r="B50" s="191"/>
      <c r="C50" s="56">
        <v>501</v>
      </c>
      <c r="D50" s="57" t="s">
        <v>72</v>
      </c>
      <c r="E50" s="74"/>
      <c r="F50" s="45">
        <v>2</v>
      </c>
      <c r="G50" s="45">
        <f t="shared" ref="G50:G55" si="5">SUM(I50:V50)</f>
        <v>12</v>
      </c>
      <c r="H50" s="45">
        <f t="shared" si="3"/>
        <v>6</v>
      </c>
      <c r="I50" s="53">
        <v>12</v>
      </c>
      <c r="X50" s="53"/>
      <c r="Y50" s="53"/>
      <c r="Z50" s="53"/>
      <c r="AA50" s="53"/>
      <c r="AB50" s="53"/>
      <c r="AC50" s="53"/>
      <c r="AD50" s="53"/>
    </row>
    <row r="51" spans="1:30" ht="15" customHeight="1" x14ac:dyDescent="0.15">
      <c r="A51" s="168" t="s">
        <v>33</v>
      </c>
      <c r="B51" s="169"/>
      <c r="C51" s="59">
        <v>502</v>
      </c>
      <c r="D51" s="60" t="s">
        <v>74</v>
      </c>
      <c r="E51" s="75"/>
      <c r="F51" s="46">
        <v>24</v>
      </c>
      <c r="G51" s="46">
        <f t="shared" si="5"/>
        <v>88</v>
      </c>
      <c r="H51" s="46">
        <f t="shared" si="3"/>
        <v>3.6666666666666665</v>
      </c>
      <c r="I51" s="53">
        <v>7</v>
      </c>
      <c r="J51" s="53">
        <v>11</v>
      </c>
      <c r="K51" s="53">
        <v>16</v>
      </c>
      <c r="L51" s="53">
        <v>25</v>
      </c>
      <c r="M51" s="53">
        <v>14</v>
      </c>
      <c r="N51" s="53">
        <v>15</v>
      </c>
      <c r="X51" s="53"/>
      <c r="Y51" s="53"/>
      <c r="Z51" s="53"/>
      <c r="AA51" s="53"/>
      <c r="AB51" s="53"/>
      <c r="AC51" s="53"/>
      <c r="AD51" s="53"/>
    </row>
    <row r="52" spans="1:30" ht="15" customHeight="1" x14ac:dyDescent="0.15">
      <c r="A52" s="168"/>
      <c r="B52" s="169"/>
      <c r="C52" s="79">
        <v>503</v>
      </c>
      <c r="D52" s="60" t="s">
        <v>75</v>
      </c>
      <c r="E52" s="80"/>
      <c r="F52" s="46">
        <v>9</v>
      </c>
      <c r="G52" s="46">
        <f t="shared" si="5"/>
        <v>29</v>
      </c>
      <c r="H52" s="46">
        <f t="shared" si="3"/>
        <v>3.2222222222222223</v>
      </c>
      <c r="I52" s="53">
        <v>17</v>
      </c>
      <c r="J52" s="53">
        <v>12</v>
      </c>
      <c r="X52" s="53"/>
      <c r="Y52" s="53"/>
      <c r="Z52" s="53"/>
      <c r="AA52" s="53"/>
      <c r="AB52" s="53"/>
      <c r="AC52" s="53"/>
      <c r="AD52" s="53"/>
    </row>
    <row r="53" spans="1:30" ht="15" customHeight="1" x14ac:dyDescent="0.15">
      <c r="A53" s="168"/>
      <c r="B53" s="169"/>
      <c r="C53" s="79">
        <v>504</v>
      </c>
      <c r="D53" s="60" t="s">
        <v>76</v>
      </c>
      <c r="E53" s="80"/>
      <c r="F53" s="46">
        <v>3</v>
      </c>
      <c r="G53" s="46">
        <f t="shared" si="5"/>
        <v>7</v>
      </c>
      <c r="H53" s="46">
        <f t="shared" si="3"/>
        <v>2.3333333333333335</v>
      </c>
      <c r="I53" s="53">
        <v>7</v>
      </c>
      <c r="X53" s="53"/>
      <c r="Y53" s="53"/>
      <c r="Z53" s="53"/>
      <c r="AA53" s="53"/>
      <c r="AB53" s="53"/>
      <c r="AC53" s="53"/>
      <c r="AD53" s="53"/>
    </row>
    <row r="54" spans="1:30" ht="15" customHeight="1" x14ac:dyDescent="0.15">
      <c r="A54" s="168"/>
      <c r="B54" s="169"/>
      <c r="C54" s="79">
        <v>505</v>
      </c>
      <c r="D54" s="60" t="s">
        <v>77</v>
      </c>
      <c r="E54" s="81"/>
      <c r="F54" s="46">
        <v>2</v>
      </c>
      <c r="G54" s="46">
        <f t="shared" si="5"/>
        <v>0</v>
      </c>
      <c r="H54" s="46">
        <f t="shared" si="3"/>
        <v>0</v>
      </c>
      <c r="X54" s="53"/>
      <c r="Y54" s="53"/>
      <c r="Z54" s="53"/>
      <c r="AA54" s="53"/>
      <c r="AB54" s="53"/>
      <c r="AC54" s="53"/>
      <c r="AD54" s="53"/>
    </row>
    <row r="55" spans="1:30" ht="15" customHeight="1" x14ac:dyDescent="0.15">
      <c r="A55" s="168"/>
      <c r="B55" s="169"/>
      <c r="C55" s="82">
        <v>506</v>
      </c>
      <c r="D55" s="63" t="s">
        <v>78</v>
      </c>
      <c r="E55" s="77"/>
      <c r="F55" s="48">
        <v>1</v>
      </c>
      <c r="G55" s="48">
        <f t="shared" si="5"/>
        <v>0</v>
      </c>
      <c r="H55" s="48">
        <f t="shared" si="3"/>
        <v>0</v>
      </c>
      <c r="X55" s="53"/>
      <c r="Y55" s="53"/>
      <c r="Z55" s="53"/>
      <c r="AA55" s="53"/>
      <c r="AB55" s="53"/>
      <c r="AC55" s="53"/>
      <c r="AD55" s="53"/>
    </row>
    <row r="56" spans="1:30" ht="15" customHeight="1" x14ac:dyDescent="0.15">
      <c r="A56" s="170"/>
      <c r="B56" s="171"/>
      <c r="C56" s="62"/>
      <c r="D56" s="63"/>
      <c r="E56" s="65" t="s">
        <v>32</v>
      </c>
      <c r="F56" s="66">
        <f>SUM(F50:F55)</f>
        <v>41</v>
      </c>
      <c r="G56" s="66">
        <f>SUM(G50:G55)</f>
        <v>136</v>
      </c>
      <c r="H56" s="66"/>
      <c r="X56" s="53"/>
      <c r="Y56" s="53"/>
      <c r="Z56" s="53"/>
      <c r="AA56" s="53"/>
      <c r="AB56" s="53"/>
      <c r="AC56" s="53"/>
      <c r="AD56" s="53"/>
    </row>
    <row r="57" spans="1:30" ht="15" customHeight="1" x14ac:dyDescent="0.15">
      <c r="A57" s="190" t="s">
        <v>8</v>
      </c>
      <c r="B57" s="191"/>
      <c r="C57" s="56">
        <v>601</v>
      </c>
      <c r="D57" s="57" t="s">
        <v>9</v>
      </c>
      <c r="E57" s="74"/>
      <c r="F57" s="162">
        <v>68</v>
      </c>
      <c r="G57" s="162">
        <f>SUM(I57:V57)</f>
        <v>167</v>
      </c>
      <c r="H57" s="162">
        <f t="shared" si="3"/>
        <v>2.4558823529411766</v>
      </c>
      <c r="I57" s="53">
        <v>12</v>
      </c>
      <c r="J57" s="53">
        <v>15</v>
      </c>
      <c r="K57" s="53">
        <v>12</v>
      </c>
      <c r="L57" s="53">
        <v>7</v>
      </c>
      <c r="M57" s="53">
        <v>16</v>
      </c>
      <c r="N57" s="53">
        <v>14</v>
      </c>
      <c r="O57" s="53">
        <v>9</v>
      </c>
      <c r="P57" s="53">
        <v>10</v>
      </c>
      <c r="Q57" s="53">
        <v>9</v>
      </c>
      <c r="R57" s="53">
        <v>14</v>
      </c>
      <c r="S57" s="53">
        <v>6</v>
      </c>
      <c r="T57" s="53">
        <v>24</v>
      </c>
      <c r="U57" s="53">
        <v>19</v>
      </c>
      <c r="X57" s="53"/>
      <c r="Y57" s="53"/>
      <c r="Z57" s="53"/>
      <c r="AA57" s="53"/>
      <c r="AB57" s="53"/>
      <c r="AC57" s="53"/>
      <c r="AD57" s="53"/>
    </row>
    <row r="58" spans="1:30" ht="15" customHeight="1" x14ac:dyDescent="0.15">
      <c r="A58" s="232" t="s">
        <v>21</v>
      </c>
      <c r="B58" s="234" t="s">
        <v>22</v>
      </c>
      <c r="C58" s="59">
        <v>602</v>
      </c>
      <c r="D58" s="60" t="s">
        <v>10</v>
      </c>
      <c r="E58" s="75"/>
      <c r="F58" s="163"/>
      <c r="G58" s="224">
        <f>SUM(I58:T58)</f>
        <v>0</v>
      </c>
      <c r="H58" s="224" t="e">
        <f t="shared" si="3"/>
        <v>#DIV/0!</v>
      </c>
      <c r="X58" s="53"/>
      <c r="Y58" s="53"/>
      <c r="Z58" s="53"/>
      <c r="AA58" s="53"/>
      <c r="AB58" s="53"/>
      <c r="AC58" s="53"/>
      <c r="AD58" s="53"/>
    </row>
    <row r="59" spans="1:30" ht="15" customHeight="1" x14ac:dyDescent="0.15">
      <c r="A59" s="232"/>
      <c r="B59" s="234"/>
      <c r="C59" s="59">
        <v>603</v>
      </c>
      <c r="D59" s="60" t="s">
        <v>11</v>
      </c>
      <c r="E59" s="75"/>
      <c r="F59" s="163"/>
      <c r="G59" s="224">
        <f>SUM(I59:T59)</f>
        <v>0</v>
      </c>
      <c r="H59" s="224" t="e">
        <f t="shared" si="3"/>
        <v>#DIV/0!</v>
      </c>
      <c r="X59" s="53"/>
      <c r="Y59" s="53"/>
      <c r="Z59" s="53"/>
      <c r="AA59" s="53"/>
      <c r="AB59" s="53"/>
      <c r="AC59" s="53"/>
      <c r="AD59" s="53"/>
    </row>
    <row r="60" spans="1:30" ht="15" customHeight="1" x14ac:dyDescent="0.15">
      <c r="A60" s="232"/>
      <c r="B60" s="234"/>
      <c r="C60" s="59">
        <v>604</v>
      </c>
      <c r="D60" s="60" t="s">
        <v>12</v>
      </c>
      <c r="E60" s="75"/>
      <c r="F60" s="163"/>
      <c r="G60" s="224">
        <f>SUM(I60:T60)</f>
        <v>0</v>
      </c>
      <c r="H60" s="224" t="e">
        <f t="shared" si="3"/>
        <v>#DIV/0!</v>
      </c>
      <c r="X60" s="53"/>
      <c r="Y60" s="53"/>
      <c r="Z60" s="53"/>
      <c r="AA60" s="53"/>
      <c r="AB60" s="53"/>
      <c r="AC60" s="53"/>
      <c r="AD60" s="53"/>
    </row>
    <row r="61" spans="1:30" ht="15" customHeight="1" x14ac:dyDescent="0.15">
      <c r="A61" s="232"/>
      <c r="B61" s="234"/>
      <c r="C61" s="59">
        <v>605</v>
      </c>
      <c r="D61" s="60" t="s">
        <v>13</v>
      </c>
      <c r="E61" s="75"/>
      <c r="F61" s="163"/>
      <c r="G61" s="224">
        <f>SUM(I61:T61)</f>
        <v>0</v>
      </c>
      <c r="H61" s="224" t="e">
        <f t="shared" si="3"/>
        <v>#DIV/0!</v>
      </c>
      <c r="X61" s="53"/>
      <c r="Y61" s="53"/>
      <c r="Z61" s="53"/>
      <c r="AA61" s="53"/>
      <c r="AB61" s="53"/>
      <c r="AC61" s="53"/>
      <c r="AD61" s="53"/>
    </row>
    <row r="62" spans="1:30" ht="15" customHeight="1" x14ac:dyDescent="0.15">
      <c r="A62" s="232"/>
      <c r="B62" s="234"/>
      <c r="C62" s="62">
        <v>606</v>
      </c>
      <c r="D62" s="63" t="s">
        <v>14</v>
      </c>
      <c r="E62" s="77"/>
      <c r="F62" s="164"/>
      <c r="G62" s="225">
        <f>SUM(I62:T62)</f>
        <v>0</v>
      </c>
      <c r="H62" s="225" t="e">
        <f t="shared" si="3"/>
        <v>#DIV/0!</v>
      </c>
      <c r="X62" s="53"/>
      <c r="Y62" s="53"/>
      <c r="Z62" s="53"/>
      <c r="AA62" s="53"/>
      <c r="AB62" s="53"/>
      <c r="AC62" s="53"/>
      <c r="AD62" s="53"/>
    </row>
    <row r="63" spans="1:30" ht="13.5" x14ac:dyDescent="0.15">
      <c r="A63" s="233"/>
      <c r="B63" s="234"/>
      <c r="C63" s="62"/>
      <c r="D63" s="63"/>
      <c r="E63" s="78" t="s">
        <v>32</v>
      </c>
      <c r="F63" s="51">
        <f>SUM(F57)</f>
        <v>68</v>
      </c>
      <c r="G63" s="51">
        <f>SUM(G57)</f>
        <v>167</v>
      </c>
      <c r="H63" s="51"/>
      <c r="X63" s="53"/>
      <c r="Y63" s="53"/>
      <c r="Z63" s="53"/>
      <c r="AA63" s="53"/>
      <c r="AB63" s="53"/>
      <c r="AC63" s="53"/>
      <c r="AD63" s="53"/>
    </row>
    <row r="64" spans="1:30" ht="13.5" x14ac:dyDescent="0.15">
      <c r="A64" s="235"/>
      <c r="B64" s="236"/>
      <c r="C64" s="83"/>
      <c r="D64" s="84"/>
      <c r="E64" s="85"/>
      <c r="F64" s="51"/>
      <c r="G64" s="51"/>
      <c r="H64" s="51"/>
      <c r="X64" s="53"/>
      <c r="Y64" s="53"/>
      <c r="Z64" s="53"/>
      <c r="AA64" s="53"/>
      <c r="AB64" s="53"/>
      <c r="AC64" s="53"/>
      <c r="AD64" s="53"/>
    </row>
    <row r="65" spans="1:30" ht="13.5" x14ac:dyDescent="0.15">
      <c r="A65" s="86"/>
      <c r="B65" s="87"/>
      <c r="C65" s="88"/>
      <c r="D65" s="89"/>
      <c r="E65" s="90" t="s">
        <v>34</v>
      </c>
      <c r="F65" s="91">
        <f>SUM(F63,F56,F49,F36,F22,F12)</f>
        <v>780</v>
      </c>
      <c r="G65" s="91">
        <f>SUM(G63,G56,G49,G36,G22,G12)</f>
        <v>2237</v>
      </c>
      <c r="H65" s="91"/>
      <c r="X65" s="53"/>
      <c r="Y65" s="53"/>
      <c r="Z65" s="53"/>
      <c r="AA65" s="53"/>
      <c r="AB65" s="53"/>
      <c r="AC65" s="53"/>
      <c r="AD65" s="53"/>
    </row>
    <row r="66" spans="1:30" x14ac:dyDescent="0.15">
      <c r="C66" s="54"/>
      <c r="X66" s="53"/>
      <c r="Y66" s="53"/>
      <c r="Z66" s="53"/>
      <c r="AA66" s="53"/>
      <c r="AB66" s="53"/>
      <c r="AC66" s="53"/>
      <c r="AD66" s="53"/>
    </row>
  </sheetData>
  <mergeCells count="29">
    <mergeCell ref="A64:B64"/>
    <mergeCell ref="A38:B49"/>
    <mergeCell ref="A50:B50"/>
    <mergeCell ref="A51:B56"/>
    <mergeCell ref="A57:B57"/>
    <mergeCell ref="W17:W18"/>
    <mergeCell ref="G57:G62"/>
    <mergeCell ref="A58:A63"/>
    <mergeCell ref="B58:B63"/>
    <mergeCell ref="A13:B13"/>
    <mergeCell ref="A14:A22"/>
    <mergeCell ref="B14:B22"/>
    <mergeCell ref="W20:W21"/>
    <mergeCell ref="H57:H62"/>
    <mergeCell ref="F57:F62"/>
    <mergeCell ref="A23:B23"/>
    <mergeCell ref="A24:B36"/>
    <mergeCell ref="A37:B37"/>
    <mergeCell ref="A1:H1"/>
    <mergeCell ref="H17:H18"/>
    <mergeCell ref="G17:G18"/>
    <mergeCell ref="G20:G21"/>
    <mergeCell ref="H20:H21"/>
    <mergeCell ref="A3:B3"/>
    <mergeCell ref="A4:B4"/>
    <mergeCell ref="F4:F11"/>
    <mergeCell ref="G4:G11"/>
    <mergeCell ref="A5:B12"/>
    <mergeCell ref="H4:H11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6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18" sqref="G18"/>
    </sheetView>
  </sheetViews>
  <sheetFormatPr defaultRowHeight="12" outlineLevelCol="1" x14ac:dyDescent="0.15"/>
  <cols>
    <col min="1" max="2" width="3" style="1" customWidth="1"/>
    <col min="3" max="3" width="6.1640625" style="1" bestFit="1" customWidth="1"/>
    <col min="4" max="4" width="60.83203125" style="1" bestFit="1" customWidth="1"/>
    <col min="5" max="5" width="7.33203125" style="2" bestFit="1" customWidth="1"/>
    <col min="6" max="6" width="14.1640625" style="38" customWidth="1"/>
    <col min="7" max="7" width="14.1640625" style="38" bestFit="1" customWidth="1"/>
    <col min="8" max="8" width="14.1640625" style="55" bestFit="1" customWidth="1"/>
    <col min="9" max="22" width="4.33203125" style="1" hidden="1" customWidth="1" outlineLevel="1"/>
    <col min="23" max="23" width="9.33203125" style="1" collapsed="1"/>
    <col min="24" max="16384" width="9.33203125" style="1"/>
  </cols>
  <sheetData>
    <row r="1" spans="1:15" ht="17.25" x14ac:dyDescent="0.2">
      <c r="A1" s="159" t="s">
        <v>35</v>
      </c>
      <c r="B1" s="159"/>
      <c r="C1" s="159"/>
      <c r="D1" s="159"/>
      <c r="E1" s="159"/>
      <c r="F1" s="159"/>
      <c r="G1" s="159"/>
      <c r="H1" s="159"/>
    </row>
    <row r="2" spans="1:15" ht="6.75" customHeight="1" x14ac:dyDescent="0.15"/>
    <row r="3" spans="1:15" s="2" customFormat="1" ht="27" customHeight="1" x14ac:dyDescent="0.15">
      <c r="A3" s="160" t="s">
        <v>0</v>
      </c>
      <c r="B3" s="161"/>
      <c r="C3" s="3" t="s">
        <v>1</v>
      </c>
      <c r="D3" s="8" t="s">
        <v>15</v>
      </c>
      <c r="E3" s="9"/>
      <c r="F3" s="39" t="s">
        <v>36</v>
      </c>
      <c r="G3" s="39" t="s">
        <v>37</v>
      </c>
      <c r="H3" s="52" t="s">
        <v>81</v>
      </c>
    </row>
    <row r="4" spans="1:15" ht="15" customHeight="1" x14ac:dyDescent="0.15">
      <c r="A4" s="157" t="s">
        <v>2</v>
      </c>
      <c r="B4" s="158"/>
      <c r="C4" s="4">
        <v>101</v>
      </c>
      <c r="D4" s="10" t="s">
        <v>24</v>
      </c>
      <c r="E4" s="11"/>
      <c r="F4" s="162">
        <v>39</v>
      </c>
      <c r="G4" s="162">
        <f>SUM(I4:V4)</f>
        <v>76</v>
      </c>
      <c r="H4" s="162">
        <f>G4/F4</f>
        <v>1.9487179487179487</v>
      </c>
      <c r="I4" s="1">
        <v>6</v>
      </c>
      <c r="J4" s="1">
        <v>10</v>
      </c>
      <c r="K4" s="1">
        <v>14</v>
      </c>
      <c r="L4" s="1">
        <v>10</v>
      </c>
      <c r="M4" s="1">
        <v>12</v>
      </c>
      <c r="N4" s="1">
        <v>8</v>
      </c>
      <c r="O4" s="1">
        <v>16</v>
      </c>
    </row>
    <row r="5" spans="1:15" ht="15" customHeight="1" x14ac:dyDescent="0.15">
      <c r="A5" s="168" t="s">
        <v>16</v>
      </c>
      <c r="B5" s="169"/>
      <c r="C5" s="5">
        <v>102</v>
      </c>
      <c r="D5" s="12" t="s">
        <v>25</v>
      </c>
      <c r="E5" s="13"/>
      <c r="F5" s="224"/>
      <c r="G5" s="224"/>
      <c r="H5" s="163"/>
    </row>
    <row r="6" spans="1:15" ht="15" customHeight="1" x14ac:dyDescent="0.15">
      <c r="A6" s="168"/>
      <c r="B6" s="169"/>
      <c r="C6" s="5">
        <v>103</v>
      </c>
      <c r="D6" s="12" t="s">
        <v>26</v>
      </c>
      <c r="E6" s="13"/>
      <c r="F6" s="224"/>
      <c r="G6" s="224"/>
      <c r="H6" s="163"/>
    </row>
    <row r="7" spans="1:15" ht="15" customHeight="1" x14ac:dyDescent="0.15">
      <c r="A7" s="168"/>
      <c r="B7" s="169"/>
      <c r="C7" s="5">
        <v>104</v>
      </c>
      <c r="D7" s="12" t="s">
        <v>27</v>
      </c>
      <c r="E7" s="13"/>
      <c r="F7" s="224"/>
      <c r="G7" s="224"/>
      <c r="H7" s="163"/>
    </row>
    <row r="8" spans="1:15" ht="15" customHeight="1" x14ac:dyDescent="0.15">
      <c r="A8" s="168"/>
      <c r="B8" s="169"/>
      <c r="C8" s="5">
        <v>105</v>
      </c>
      <c r="D8" s="12" t="s">
        <v>28</v>
      </c>
      <c r="E8" s="13"/>
      <c r="F8" s="224"/>
      <c r="G8" s="224"/>
      <c r="H8" s="163"/>
    </row>
    <row r="9" spans="1:15" ht="15" customHeight="1" x14ac:dyDescent="0.15">
      <c r="A9" s="168"/>
      <c r="B9" s="169"/>
      <c r="C9" s="5">
        <v>106</v>
      </c>
      <c r="D9" s="12" t="s">
        <v>29</v>
      </c>
      <c r="E9" s="13"/>
      <c r="F9" s="224"/>
      <c r="G9" s="224"/>
      <c r="H9" s="163"/>
    </row>
    <row r="10" spans="1:15" ht="15" customHeight="1" x14ac:dyDescent="0.15">
      <c r="A10" s="168"/>
      <c r="B10" s="169"/>
      <c r="C10" s="5">
        <v>107</v>
      </c>
      <c r="D10" s="12" t="s">
        <v>30</v>
      </c>
      <c r="E10" s="13"/>
      <c r="F10" s="224"/>
      <c r="G10" s="224"/>
      <c r="H10" s="163"/>
    </row>
    <row r="11" spans="1:15" ht="15" customHeight="1" x14ac:dyDescent="0.15">
      <c r="A11" s="168"/>
      <c r="B11" s="169"/>
      <c r="C11" s="6">
        <v>108</v>
      </c>
      <c r="D11" s="14" t="s">
        <v>31</v>
      </c>
      <c r="E11" s="15"/>
      <c r="F11" s="225"/>
      <c r="G11" s="225"/>
      <c r="H11" s="164"/>
    </row>
    <row r="12" spans="1:15" ht="15" customHeight="1" x14ac:dyDescent="0.15">
      <c r="A12" s="170"/>
      <c r="B12" s="171"/>
      <c r="C12" s="6"/>
      <c r="D12" s="14"/>
      <c r="E12" s="16" t="s">
        <v>32</v>
      </c>
      <c r="F12" s="40">
        <f>SUM(F4)</f>
        <v>39</v>
      </c>
      <c r="G12" s="40">
        <f>SUM(G4)</f>
        <v>76</v>
      </c>
      <c r="H12" s="66"/>
    </row>
    <row r="13" spans="1:15" ht="15" customHeight="1" x14ac:dyDescent="0.15">
      <c r="A13" s="157" t="s">
        <v>3</v>
      </c>
      <c r="B13" s="158"/>
      <c r="C13" s="4">
        <v>201</v>
      </c>
      <c r="D13" s="10" t="s">
        <v>38</v>
      </c>
      <c r="E13" s="11"/>
      <c r="F13" s="41">
        <v>23</v>
      </c>
      <c r="G13" s="41">
        <f>SUM(I13:V13)</f>
        <v>96</v>
      </c>
      <c r="H13" s="45">
        <f>G13/F13</f>
        <v>4.1739130434782608</v>
      </c>
      <c r="I13" s="1">
        <v>29</v>
      </c>
      <c r="J13" s="1">
        <v>21</v>
      </c>
      <c r="K13" s="1">
        <v>21</v>
      </c>
      <c r="L13" s="1">
        <v>25</v>
      </c>
    </row>
    <row r="14" spans="1:15" ht="15" customHeight="1" x14ac:dyDescent="0.15">
      <c r="A14" s="184" t="s">
        <v>17</v>
      </c>
      <c r="B14" s="186" t="s">
        <v>18</v>
      </c>
      <c r="C14" s="5">
        <v>202</v>
      </c>
      <c r="D14" s="12" t="s">
        <v>39</v>
      </c>
      <c r="E14" s="13"/>
      <c r="F14" s="42">
        <v>4</v>
      </c>
      <c r="G14" s="42">
        <f t="shared" ref="G14:G21" si="0">SUM(I14:V14)</f>
        <v>10</v>
      </c>
      <c r="H14" s="46">
        <f t="shared" ref="H14:H21" si="1">G14/F14</f>
        <v>2.5</v>
      </c>
      <c r="I14" s="1">
        <v>10</v>
      </c>
    </row>
    <row r="15" spans="1:15" ht="15" customHeight="1" x14ac:dyDescent="0.15">
      <c r="A15" s="184"/>
      <c r="B15" s="186"/>
      <c r="C15" s="5">
        <v>203</v>
      </c>
      <c r="D15" s="12" t="s">
        <v>40</v>
      </c>
      <c r="E15" s="13"/>
      <c r="F15" s="42">
        <v>29</v>
      </c>
      <c r="G15" s="42">
        <f t="shared" si="0"/>
        <v>137</v>
      </c>
      <c r="H15" s="46">
        <f t="shared" si="1"/>
        <v>4.7241379310344831</v>
      </c>
      <c r="I15" s="1">
        <v>15</v>
      </c>
      <c r="J15" s="1">
        <v>25</v>
      </c>
      <c r="K15" s="1">
        <v>20</v>
      </c>
      <c r="L15" s="1">
        <v>37</v>
      </c>
      <c r="M15" s="1">
        <v>40</v>
      </c>
    </row>
    <row r="16" spans="1:15" ht="15" customHeight="1" x14ac:dyDescent="0.15">
      <c r="A16" s="184"/>
      <c r="B16" s="186"/>
      <c r="C16" s="5">
        <v>204</v>
      </c>
      <c r="D16" s="12" t="s">
        <v>41</v>
      </c>
      <c r="E16" s="13"/>
      <c r="F16" s="42">
        <v>7</v>
      </c>
      <c r="G16" s="42">
        <f t="shared" si="0"/>
        <v>31</v>
      </c>
      <c r="H16" s="46">
        <f t="shared" si="1"/>
        <v>4.4285714285714288</v>
      </c>
      <c r="I16" s="1">
        <v>17</v>
      </c>
      <c r="J16" s="1">
        <v>14</v>
      </c>
    </row>
    <row r="17" spans="1:23" ht="15" customHeight="1" x14ac:dyDescent="0.15">
      <c r="A17" s="184"/>
      <c r="B17" s="186"/>
      <c r="C17" s="5">
        <v>205</v>
      </c>
      <c r="D17" s="12" t="s">
        <v>42</v>
      </c>
      <c r="E17" s="13"/>
      <c r="F17" s="42">
        <v>12</v>
      </c>
      <c r="G17" s="42">
        <f t="shared" si="0"/>
        <v>52</v>
      </c>
      <c r="H17" s="46">
        <f t="shared" si="1"/>
        <v>4.333333333333333</v>
      </c>
      <c r="I17" s="1">
        <v>17</v>
      </c>
      <c r="J17" s="1">
        <v>13</v>
      </c>
      <c r="K17" s="1">
        <v>22</v>
      </c>
    </row>
    <row r="18" spans="1:23" ht="15" customHeight="1" x14ac:dyDescent="0.15">
      <c r="A18" s="184"/>
      <c r="B18" s="186"/>
      <c r="C18" s="5">
        <v>206</v>
      </c>
      <c r="D18" s="12" t="s">
        <v>43</v>
      </c>
      <c r="E18" s="13"/>
      <c r="F18" s="42">
        <v>1</v>
      </c>
      <c r="G18" s="42">
        <f t="shared" si="0"/>
        <v>14</v>
      </c>
      <c r="H18" s="46">
        <f>G18/(F18+3)</f>
        <v>3.5</v>
      </c>
      <c r="I18" s="1">
        <v>14</v>
      </c>
      <c r="W18" s="1" t="s">
        <v>44</v>
      </c>
    </row>
    <row r="19" spans="1:23" ht="15" customHeight="1" x14ac:dyDescent="0.15">
      <c r="A19" s="184"/>
      <c r="B19" s="186"/>
      <c r="C19" s="5">
        <v>207</v>
      </c>
      <c r="D19" s="12" t="s">
        <v>45</v>
      </c>
      <c r="E19" s="13"/>
      <c r="F19" s="42">
        <v>4</v>
      </c>
      <c r="G19" s="42">
        <f t="shared" si="0"/>
        <v>19</v>
      </c>
      <c r="H19" s="46">
        <f t="shared" si="1"/>
        <v>4.75</v>
      </c>
      <c r="I19" s="1">
        <v>19</v>
      </c>
    </row>
    <row r="20" spans="1:23" ht="15" customHeight="1" x14ac:dyDescent="0.15">
      <c r="A20" s="184"/>
      <c r="B20" s="186"/>
      <c r="C20" s="5">
        <v>208</v>
      </c>
      <c r="D20" s="12" t="s">
        <v>46</v>
      </c>
      <c r="E20" s="13"/>
      <c r="F20" s="43">
        <v>3</v>
      </c>
      <c r="G20" s="43">
        <f t="shared" si="0"/>
        <v>12</v>
      </c>
      <c r="H20" s="46">
        <f t="shared" si="1"/>
        <v>4</v>
      </c>
      <c r="I20" s="1">
        <v>12</v>
      </c>
    </row>
    <row r="21" spans="1:23" ht="15" customHeight="1" x14ac:dyDescent="0.15">
      <c r="A21" s="184"/>
      <c r="B21" s="186"/>
      <c r="C21" s="17">
        <v>209</v>
      </c>
      <c r="D21" s="18" t="s">
        <v>47</v>
      </c>
      <c r="E21" s="13"/>
      <c r="F21" s="42">
        <v>3</v>
      </c>
      <c r="G21" s="42">
        <f t="shared" si="0"/>
        <v>10</v>
      </c>
      <c r="H21" s="46">
        <f t="shared" si="1"/>
        <v>3.3333333333333335</v>
      </c>
      <c r="I21" s="1">
        <v>10</v>
      </c>
    </row>
    <row r="22" spans="1:23" ht="15" customHeight="1" x14ac:dyDescent="0.15">
      <c r="A22" s="185"/>
      <c r="B22" s="187"/>
      <c r="C22" s="6"/>
      <c r="D22" s="14"/>
      <c r="E22" s="16" t="s">
        <v>32</v>
      </c>
      <c r="F22" s="40">
        <f>SUM(F13:F21)</f>
        <v>86</v>
      </c>
      <c r="G22" s="40">
        <f>SUM(G13:G21)</f>
        <v>381</v>
      </c>
      <c r="H22" s="66"/>
    </row>
    <row r="23" spans="1:23" ht="15" customHeight="1" x14ac:dyDescent="0.15">
      <c r="A23" s="157" t="s">
        <v>4</v>
      </c>
      <c r="B23" s="158"/>
      <c r="C23" s="4">
        <v>301</v>
      </c>
      <c r="D23" s="10" t="s">
        <v>48</v>
      </c>
      <c r="E23" s="11"/>
      <c r="F23" s="41">
        <v>46</v>
      </c>
      <c r="G23" s="41">
        <f t="shared" ref="G23:G35" si="2">SUM(I23:V23)</f>
        <v>177</v>
      </c>
      <c r="H23" s="45">
        <f t="shared" ref="H23:H57" si="3">G23/F23</f>
        <v>3.847826086956522</v>
      </c>
      <c r="I23" s="1">
        <v>17</v>
      </c>
      <c r="J23" s="1">
        <v>13</v>
      </c>
      <c r="K23" s="1">
        <v>19</v>
      </c>
      <c r="L23" s="1">
        <v>7</v>
      </c>
      <c r="M23" s="1">
        <v>14</v>
      </c>
      <c r="N23" s="1">
        <v>17</v>
      </c>
      <c r="O23" s="1">
        <v>18</v>
      </c>
      <c r="P23" s="1">
        <v>34</v>
      </c>
      <c r="Q23" s="1">
        <v>23</v>
      </c>
      <c r="R23" s="1">
        <v>15</v>
      </c>
    </row>
    <row r="24" spans="1:23" ht="15" customHeight="1" x14ac:dyDescent="0.15">
      <c r="A24" s="168" t="s">
        <v>19</v>
      </c>
      <c r="B24" s="169"/>
      <c r="C24" s="5">
        <v>302</v>
      </c>
      <c r="D24" s="12" t="s">
        <v>49</v>
      </c>
      <c r="E24" s="13"/>
      <c r="F24" s="42">
        <v>59</v>
      </c>
      <c r="G24" s="42">
        <f t="shared" si="2"/>
        <v>164</v>
      </c>
      <c r="H24" s="46">
        <f t="shared" si="3"/>
        <v>2.7796610169491527</v>
      </c>
      <c r="I24" s="1">
        <v>12</v>
      </c>
      <c r="J24" s="1">
        <v>8</v>
      </c>
      <c r="K24" s="1">
        <v>10</v>
      </c>
      <c r="L24" s="1">
        <v>12</v>
      </c>
      <c r="M24" s="1">
        <v>13</v>
      </c>
      <c r="N24" s="1">
        <v>9</v>
      </c>
      <c r="O24" s="1">
        <v>12</v>
      </c>
      <c r="P24" s="1">
        <v>22</v>
      </c>
      <c r="Q24" s="1">
        <v>16</v>
      </c>
      <c r="R24" s="1">
        <v>18</v>
      </c>
      <c r="S24" s="1">
        <v>18</v>
      </c>
      <c r="T24" s="1">
        <v>14</v>
      </c>
    </row>
    <row r="25" spans="1:23" ht="15" customHeight="1" x14ac:dyDescent="0.15">
      <c r="A25" s="168"/>
      <c r="B25" s="169"/>
      <c r="C25" s="5">
        <v>303</v>
      </c>
      <c r="D25" s="12" t="s">
        <v>50</v>
      </c>
      <c r="E25" s="13"/>
      <c r="F25" s="42">
        <v>0</v>
      </c>
      <c r="G25" s="42">
        <f t="shared" si="2"/>
        <v>0</v>
      </c>
      <c r="H25" s="70"/>
    </row>
    <row r="26" spans="1:23" ht="15" customHeight="1" x14ac:dyDescent="0.15">
      <c r="A26" s="168"/>
      <c r="B26" s="169"/>
      <c r="C26" s="5">
        <v>304</v>
      </c>
      <c r="D26" s="12" t="s">
        <v>51</v>
      </c>
      <c r="E26" s="13"/>
      <c r="F26" s="42">
        <v>1</v>
      </c>
      <c r="G26" s="42">
        <f t="shared" si="2"/>
        <v>14</v>
      </c>
      <c r="H26" s="46">
        <f>G26/(F26+5)</f>
        <v>2.3333333333333335</v>
      </c>
      <c r="I26" s="1">
        <v>14</v>
      </c>
      <c r="W26" s="1" t="s">
        <v>52</v>
      </c>
    </row>
    <row r="27" spans="1:23" ht="15" customHeight="1" x14ac:dyDescent="0.15">
      <c r="A27" s="168"/>
      <c r="B27" s="169"/>
      <c r="C27" s="5">
        <v>305</v>
      </c>
      <c r="D27" s="12" t="s">
        <v>53</v>
      </c>
      <c r="E27" s="13"/>
      <c r="F27" s="42">
        <v>7</v>
      </c>
      <c r="G27" s="42">
        <f t="shared" si="2"/>
        <v>25</v>
      </c>
      <c r="H27" s="46">
        <f t="shared" si="3"/>
        <v>3.5714285714285716</v>
      </c>
      <c r="I27" s="1">
        <v>13</v>
      </c>
      <c r="J27" s="1">
        <v>12</v>
      </c>
    </row>
    <row r="28" spans="1:23" ht="15" customHeight="1" x14ac:dyDescent="0.15">
      <c r="A28" s="168"/>
      <c r="B28" s="169"/>
      <c r="C28" s="19">
        <v>306</v>
      </c>
      <c r="D28" s="20" t="s">
        <v>5</v>
      </c>
      <c r="E28" s="21"/>
      <c r="F28" s="42">
        <v>5</v>
      </c>
      <c r="G28" s="42">
        <f t="shared" si="2"/>
        <v>6</v>
      </c>
      <c r="H28" s="46">
        <f t="shared" si="3"/>
        <v>1.2</v>
      </c>
      <c r="I28" s="1">
        <v>6</v>
      </c>
    </row>
    <row r="29" spans="1:23" ht="15" customHeight="1" x14ac:dyDescent="0.15">
      <c r="A29" s="168"/>
      <c r="B29" s="169"/>
      <c r="C29" s="5">
        <v>307</v>
      </c>
      <c r="D29" s="12" t="s">
        <v>54</v>
      </c>
      <c r="E29" s="13"/>
      <c r="F29" s="42">
        <v>75</v>
      </c>
      <c r="G29" s="42">
        <f t="shared" si="2"/>
        <v>233</v>
      </c>
      <c r="H29" s="46">
        <f t="shared" si="3"/>
        <v>3.1066666666666665</v>
      </c>
      <c r="I29" s="1">
        <v>14</v>
      </c>
      <c r="J29" s="1">
        <v>19</v>
      </c>
      <c r="K29" s="1">
        <v>14</v>
      </c>
      <c r="L29" s="1">
        <v>23</v>
      </c>
      <c r="M29" s="1">
        <v>15</v>
      </c>
      <c r="N29" s="1">
        <v>11</v>
      </c>
      <c r="O29" s="1">
        <v>26</v>
      </c>
      <c r="P29" s="1">
        <v>17</v>
      </c>
      <c r="Q29" s="1">
        <v>13</v>
      </c>
      <c r="R29" s="1">
        <v>10</v>
      </c>
      <c r="S29" s="1">
        <v>17</v>
      </c>
      <c r="T29" s="1">
        <v>23</v>
      </c>
      <c r="U29" s="1">
        <v>16</v>
      </c>
      <c r="V29" s="1">
        <v>15</v>
      </c>
    </row>
    <row r="30" spans="1:23" ht="15" customHeight="1" x14ac:dyDescent="0.15">
      <c r="A30" s="168"/>
      <c r="B30" s="169"/>
      <c r="C30" s="5">
        <v>308</v>
      </c>
      <c r="D30" s="12" t="s">
        <v>55</v>
      </c>
      <c r="E30" s="13"/>
      <c r="F30" s="42">
        <v>5</v>
      </c>
      <c r="G30" s="42">
        <f t="shared" si="2"/>
        <v>12</v>
      </c>
      <c r="H30" s="46">
        <f t="shared" si="3"/>
        <v>2.4</v>
      </c>
      <c r="I30" s="1">
        <v>12</v>
      </c>
    </row>
    <row r="31" spans="1:23" ht="15" customHeight="1" x14ac:dyDescent="0.15">
      <c r="A31" s="168"/>
      <c r="B31" s="169"/>
      <c r="C31" s="5">
        <v>309</v>
      </c>
      <c r="D31" s="12" t="s">
        <v>56</v>
      </c>
      <c r="E31" s="13"/>
      <c r="F31" s="42">
        <v>5</v>
      </c>
      <c r="G31" s="42">
        <f t="shared" si="2"/>
        <v>18</v>
      </c>
      <c r="H31" s="46">
        <f t="shared" si="3"/>
        <v>3.6</v>
      </c>
      <c r="I31" s="1">
        <v>18</v>
      </c>
    </row>
    <row r="32" spans="1:23" ht="15" customHeight="1" x14ac:dyDescent="0.15">
      <c r="A32" s="168"/>
      <c r="B32" s="169"/>
      <c r="C32" s="5">
        <v>310</v>
      </c>
      <c r="D32" s="12" t="s">
        <v>57</v>
      </c>
      <c r="E32" s="13"/>
      <c r="F32" s="42">
        <v>20</v>
      </c>
      <c r="G32" s="42">
        <f t="shared" si="2"/>
        <v>63</v>
      </c>
      <c r="H32" s="46">
        <f t="shared" si="3"/>
        <v>3.15</v>
      </c>
      <c r="I32" s="1">
        <v>24</v>
      </c>
      <c r="J32" s="1">
        <v>10</v>
      </c>
      <c r="K32" s="1">
        <v>10</v>
      </c>
      <c r="L32" s="1">
        <v>19</v>
      </c>
    </row>
    <row r="33" spans="1:19" ht="15" customHeight="1" x14ac:dyDescent="0.15">
      <c r="A33" s="168"/>
      <c r="B33" s="169"/>
      <c r="C33" s="5">
        <v>311</v>
      </c>
      <c r="D33" s="12" t="s">
        <v>58</v>
      </c>
      <c r="E33" s="13"/>
      <c r="F33" s="42">
        <v>13</v>
      </c>
      <c r="G33" s="42">
        <f t="shared" si="2"/>
        <v>39</v>
      </c>
      <c r="H33" s="46">
        <f t="shared" si="3"/>
        <v>3</v>
      </c>
      <c r="I33" s="1">
        <v>18</v>
      </c>
      <c r="J33" s="1">
        <v>8</v>
      </c>
      <c r="K33" s="1">
        <v>13</v>
      </c>
    </row>
    <row r="34" spans="1:19" ht="15" customHeight="1" x14ac:dyDescent="0.15">
      <c r="A34" s="168"/>
      <c r="B34" s="169"/>
      <c r="C34" s="5">
        <v>312</v>
      </c>
      <c r="D34" s="12" t="s">
        <v>59</v>
      </c>
      <c r="E34" s="13"/>
      <c r="F34" s="42">
        <v>34</v>
      </c>
      <c r="G34" s="42">
        <f t="shared" si="2"/>
        <v>82</v>
      </c>
      <c r="H34" s="46">
        <f t="shared" si="3"/>
        <v>2.4117647058823528</v>
      </c>
      <c r="I34" s="1">
        <v>18</v>
      </c>
      <c r="J34" s="1">
        <v>14</v>
      </c>
      <c r="K34" s="1">
        <v>11</v>
      </c>
      <c r="L34" s="1">
        <v>9</v>
      </c>
      <c r="M34" s="1">
        <v>19</v>
      </c>
      <c r="N34" s="1">
        <v>11</v>
      </c>
    </row>
    <row r="35" spans="1:19" ht="15" customHeight="1" x14ac:dyDescent="0.15">
      <c r="A35" s="168"/>
      <c r="B35" s="169"/>
      <c r="C35" s="6">
        <v>313</v>
      </c>
      <c r="D35" s="14" t="s">
        <v>23</v>
      </c>
      <c r="E35" s="15"/>
      <c r="F35" s="44">
        <v>6</v>
      </c>
      <c r="G35" s="44">
        <f t="shared" si="2"/>
        <v>22</v>
      </c>
      <c r="H35" s="48">
        <f t="shared" si="3"/>
        <v>3.6666666666666665</v>
      </c>
      <c r="I35" s="1">
        <v>22</v>
      </c>
    </row>
    <row r="36" spans="1:19" ht="15" customHeight="1" x14ac:dyDescent="0.15">
      <c r="A36" s="170"/>
      <c r="B36" s="171"/>
      <c r="C36" s="6"/>
      <c r="D36" s="14"/>
      <c r="E36" s="16" t="s">
        <v>32</v>
      </c>
      <c r="F36" s="40">
        <f>SUM(F23:F35)</f>
        <v>276</v>
      </c>
      <c r="G36" s="40">
        <f>SUM(G23:G35)</f>
        <v>855</v>
      </c>
      <c r="H36" s="66"/>
    </row>
    <row r="37" spans="1:19" ht="15" customHeight="1" x14ac:dyDescent="0.15">
      <c r="A37" s="157" t="s">
        <v>6</v>
      </c>
      <c r="B37" s="158"/>
      <c r="C37" s="4">
        <v>401</v>
      </c>
      <c r="D37" s="10" t="s">
        <v>60</v>
      </c>
      <c r="E37" s="22"/>
      <c r="F37" s="45">
        <v>5</v>
      </c>
      <c r="G37" s="45">
        <f t="shared" ref="G37:G48" si="4">SUM(I37:V37)</f>
        <v>13</v>
      </c>
      <c r="H37" s="45">
        <f t="shared" si="3"/>
        <v>2.6</v>
      </c>
      <c r="I37" s="1">
        <v>13</v>
      </c>
    </row>
    <row r="38" spans="1:19" ht="15" customHeight="1" x14ac:dyDescent="0.15">
      <c r="A38" s="168" t="s">
        <v>20</v>
      </c>
      <c r="B38" s="169"/>
      <c r="C38" s="5">
        <v>402</v>
      </c>
      <c r="D38" s="12" t="s">
        <v>61</v>
      </c>
      <c r="E38" s="23"/>
      <c r="F38" s="46">
        <v>35</v>
      </c>
      <c r="G38" s="46">
        <f t="shared" si="4"/>
        <v>135</v>
      </c>
      <c r="H38" s="46">
        <f t="shared" si="3"/>
        <v>3.8571428571428572</v>
      </c>
      <c r="I38" s="1">
        <v>20</v>
      </c>
      <c r="J38" s="1">
        <v>10</v>
      </c>
      <c r="K38" s="1">
        <v>15</v>
      </c>
      <c r="L38" s="1">
        <v>10</v>
      </c>
      <c r="M38" s="1">
        <v>11</v>
      </c>
      <c r="N38" s="50">
        <v>17</v>
      </c>
      <c r="O38" s="1">
        <v>17</v>
      </c>
      <c r="P38" s="1">
        <v>10</v>
      </c>
      <c r="Q38" s="1">
        <v>14</v>
      </c>
      <c r="R38" s="1">
        <v>11</v>
      </c>
    </row>
    <row r="39" spans="1:19" ht="15" customHeight="1" x14ac:dyDescent="0.15">
      <c r="A39" s="168"/>
      <c r="B39" s="169"/>
      <c r="C39" s="5">
        <v>403</v>
      </c>
      <c r="D39" s="12" t="s">
        <v>62</v>
      </c>
      <c r="E39" s="23"/>
      <c r="F39" s="42">
        <v>27</v>
      </c>
      <c r="G39" s="42">
        <f t="shared" si="4"/>
        <v>52</v>
      </c>
      <c r="H39" s="46">
        <f t="shared" si="3"/>
        <v>1.9259259259259258</v>
      </c>
      <c r="I39" s="1">
        <v>17</v>
      </c>
      <c r="J39" s="1">
        <v>10</v>
      </c>
      <c r="K39" s="1">
        <v>14</v>
      </c>
      <c r="L39" s="1">
        <v>11</v>
      </c>
    </row>
    <row r="40" spans="1:19" ht="15" customHeight="1" x14ac:dyDescent="0.15">
      <c r="A40" s="168"/>
      <c r="B40" s="169"/>
      <c r="C40" s="5">
        <v>404</v>
      </c>
      <c r="D40" s="12" t="s">
        <v>63</v>
      </c>
      <c r="E40" s="23"/>
      <c r="F40" s="42">
        <v>6</v>
      </c>
      <c r="G40" s="42">
        <f t="shared" si="4"/>
        <v>19</v>
      </c>
      <c r="H40" s="46">
        <f t="shared" si="3"/>
        <v>3.1666666666666665</v>
      </c>
      <c r="I40" s="1">
        <v>10</v>
      </c>
      <c r="J40" s="1">
        <v>9</v>
      </c>
    </row>
    <row r="41" spans="1:19" ht="15" customHeight="1" x14ac:dyDescent="0.15">
      <c r="A41" s="168"/>
      <c r="B41" s="169"/>
      <c r="C41" s="5">
        <v>405</v>
      </c>
      <c r="D41" s="12" t="s">
        <v>64</v>
      </c>
      <c r="E41" s="23"/>
      <c r="F41" s="42">
        <v>25</v>
      </c>
      <c r="G41" s="42">
        <f t="shared" si="4"/>
        <v>78</v>
      </c>
      <c r="H41" s="46">
        <f t="shared" si="3"/>
        <v>3.12</v>
      </c>
      <c r="I41" s="1">
        <v>22</v>
      </c>
      <c r="J41" s="1">
        <v>16</v>
      </c>
      <c r="K41" s="1">
        <v>19</v>
      </c>
      <c r="L41" s="1">
        <v>21</v>
      </c>
    </row>
    <row r="42" spans="1:19" ht="15" customHeight="1" x14ac:dyDescent="0.15">
      <c r="A42" s="168"/>
      <c r="B42" s="169"/>
      <c r="C42" s="17">
        <v>406</v>
      </c>
      <c r="D42" s="18" t="s">
        <v>65</v>
      </c>
      <c r="E42" s="24"/>
      <c r="F42" s="46">
        <v>4</v>
      </c>
      <c r="G42" s="46">
        <f t="shared" si="4"/>
        <v>13</v>
      </c>
      <c r="H42" s="46">
        <f t="shared" si="3"/>
        <v>3.25</v>
      </c>
      <c r="I42" s="1">
        <v>13</v>
      </c>
    </row>
    <row r="43" spans="1:19" ht="15" customHeight="1" x14ac:dyDescent="0.15">
      <c r="A43" s="168"/>
      <c r="B43" s="169"/>
      <c r="C43" s="5">
        <v>407</v>
      </c>
      <c r="D43" s="12" t="s">
        <v>66</v>
      </c>
      <c r="E43" s="23"/>
      <c r="F43" s="42">
        <v>10</v>
      </c>
      <c r="G43" s="42">
        <f t="shared" si="4"/>
        <v>32</v>
      </c>
      <c r="H43" s="46">
        <f t="shared" si="3"/>
        <v>3.2</v>
      </c>
      <c r="I43" s="1">
        <v>18</v>
      </c>
      <c r="J43" s="1">
        <v>14</v>
      </c>
    </row>
    <row r="44" spans="1:19" ht="15" customHeight="1" x14ac:dyDescent="0.15">
      <c r="A44" s="168"/>
      <c r="B44" s="169"/>
      <c r="C44" s="5">
        <v>408</v>
      </c>
      <c r="D44" s="12" t="s">
        <v>67</v>
      </c>
      <c r="E44" s="23"/>
      <c r="F44" s="42">
        <v>30</v>
      </c>
      <c r="G44" s="42">
        <f t="shared" si="4"/>
        <v>87</v>
      </c>
      <c r="H44" s="46">
        <f t="shared" si="3"/>
        <v>2.9</v>
      </c>
      <c r="I44" s="1">
        <v>14</v>
      </c>
      <c r="J44" s="1">
        <v>10</v>
      </c>
      <c r="K44" s="1">
        <v>13</v>
      </c>
      <c r="L44" s="1">
        <v>21</v>
      </c>
      <c r="M44" s="1">
        <v>12</v>
      </c>
      <c r="N44" s="1">
        <v>17</v>
      </c>
    </row>
    <row r="45" spans="1:19" ht="15" customHeight="1" x14ac:dyDescent="0.15">
      <c r="A45" s="168"/>
      <c r="B45" s="169"/>
      <c r="C45" s="5">
        <v>409</v>
      </c>
      <c r="D45" s="12" t="s">
        <v>68</v>
      </c>
      <c r="E45" s="23"/>
      <c r="F45" s="42">
        <v>38</v>
      </c>
      <c r="G45" s="42">
        <f t="shared" si="4"/>
        <v>130</v>
      </c>
      <c r="H45" s="46">
        <f t="shared" si="3"/>
        <v>3.4210526315789473</v>
      </c>
      <c r="I45" s="1">
        <v>9</v>
      </c>
      <c r="J45" s="1">
        <v>11</v>
      </c>
      <c r="K45" s="1">
        <v>19</v>
      </c>
      <c r="L45" s="1">
        <v>20</v>
      </c>
      <c r="M45" s="1">
        <v>15</v>
      </c>
      <c r="N45" s="1">
        <v>19</v>
      </c>
      <c r="O45" s="1">
        <v>19</v>
      </c>
      <c r="P45" s="1">
        <v>18</v>
      </c>
    </row>
    <row r="46" spans="1:19" ht="15" customHeight="1" x14ac:dyDescent="0.15">
      <c r="A46" s="168"/>
      <c r="B46" s="169"/>
      <c r="C46" s="5">
        <v>410</v>
      </c>
      <c r="D46" s="12" t="s">
        <v>69</v>
      </c>
      <c r="E46" s="23"/>
      <c r="F46" s="42">
        <v>55</v>
      </c>
      <c r="G46" s="42">
        <f t="shared" si="4"/>
        <v>181</v>
      </c>
      <c r="H46" s="46">
        <f t="shared" si="3"/>
        <v>3.290909090909091</v>
      </c>
      <c r="I46" s="1">
        <v>17</v>
      </c>
      <c r="J46" s="1">
        <v>15</v>
      </c>
      <c r="K46" s="1">
        <v>11</v>
      </c>
      <c r="L46" s="1">
        <v>16</v>
      </c>
      <c r="M46" s="1">
        <v>18</v>
      </c>
      <c r="N46" s="1">
        <v>15</v>
      </c>
      <c r="O46" s="1">
        <v>21</v>
      </c>
      <c r="P46" s="1">
        <v>18</v>
      </c>
      <c r="Q46" s="1">
        <v>21</v>
      </c>
      <c r="R46" s="1">
        <v>11</v>
      </c>
      <c r="S46" s="1">
        <v>18</v>
      </c>
    </row>
    <row r="47" spans="1:19" ht="15" customHeight="1" x14ac:dyDescent="0.15">
      <c r="A47" s="168"/>
      <c r="B47" s="169"/>
      <c r="C47" s="17">
        <v>411</v>
      </c>
      <c r="D47" s="18" t="s">
        <v>70</v>
      </c>
      <c r="E47" s="23"/>
      <c r="F47" s="42">
        <v>21</v>
      </c>
      <c r="G47" s="42">
        <f t="shared" si="4"/>
        <v>44</v>
      </c>
      <c r="H47" s="46">
        <f t="shared" si="3"/>
        <v>2.0952380952380953</v>
      </c>
      <c r="I47" s="1">
        <v>8</v>
      </c>
      <c r="J47" s="1">
        <v>10</v>
      </c>
      <c r="K47" s="1">
        <v>10</v>
      </c>
      <c r="L47" s="1">
        <v>16</v>
      </c>
    </row>
    <row r="48" spans="1:19" ht="15" customHeight="1" x14ac:dyDescent="0.15">
      <c r="A48" s="168"/>
      <c r="B48" s="169"/>
      <c r="C48" s="17">
        <v>412</v>
      </c>
      <c r="D48" s="18" t="s">
        <v>7</v>
      </c>
      <c r="E48" s="25"/>
      <c r="F48" s="44">
        <v>2</v>
      </c>
      <c r="G48" s="44">
        <f t="shared" si="4"/>
        <v>17</v>
      </c>
      <c r="H48" s="48">
        <f t="shared" si="3"/>
        <v>8.5</v>
      </c>
      <c r="I48" s="1">
        <v>9</v>
      </c>
      <c r="J48" s="1">
        <v>8</v>
      </c>
    </row>
    <row r="49" spans="1:23" ht="15" customHeight="1" x14ac:dyDescent="0.15">
      <c r="A49" s="170"/>
      <c r="B49" s="171"/>
      <c r="C49" s="6"/>
      <c r="D49" s="14"/>
      <c r="E49" s="26" t="s">
        <v>32</v>
      </c>
      <c r="F49" s="47">
        <f>SUM(F37:F48)</f>
        <v>258</v>
      </c>
      <c r="G49" s="47">
        <f>SUM(G37:G48)</f>
        <v>801</v>
      </c>
      <c r="H49" s="51"/>
    </row>
    <row r="50" spans="1:23" ht="15" customHeight="1" x14ac:dyDescent="0.15">
      <c r="A50" s="190" t="s">
        <v>71</v>
      </c>
      <c r="B50" s="191"/>
      <c r="C50" s="4">
        <v>501</v>
      </c>
      <c r="D50" s="10" t="s">
        <v>72</v>
      </c>
      <c r="E50" s="22"/>
      <c r="F50" s="45">
        <v>1</v>
      </c>
      <c r="G50" s="45">
        <f t="shared" ref="G50:G55" si="5">SUM(I50:V50)</f>
        <v>10</v>
      </c>
      <c r="H50" s="45">
        <f>G50/(F50+2)</f>
        <v>3.3333333333333335</v>
      </c>
      <c r="I50" s="1">
        <v>10</v>
      </c>
      <c r="W50" s="1" t="s">
        <v>73</v>
      </c>
    </row>
    <row r="51" spans="1:23" ht="15" customHeight="1" x14ac:dyDescent="0.15">
      <c r="A51" s="168" t="s">
        <v>33</v>
      </c>
      <c r="B51" s="169"/>
      <c r="C51" s="5">
        <v>502</v>
      </c>
      <c r="D51" s="12" t="s">
        <v>74</v>
      </c>
      <c r="E51" s="23"/>
      <c r="F51" s="42">
        <v>25</v>
      </c>
      <c r="G51" s="42">
        <f t="shared" si="5"/>
        <v>95</v>
      </c>
      <c r="H51" s="46">
        <f t="shared" si="3"/>
        <v>3.8</v>
      </c>
      <c r="I51" s="1">
        <v>16</v>
      </c>
      <c r="J51" s="1">
        <v>18</v>
      </c>
      <c r="K51" s="1">
        <v>15</v>
      </c>
      <c r="L51" s="1">
        <v>11</v>
      </c>
      <c r="M51" s="1">
        <v>14</v>
      </c>
      <c r="N51" s="1">
        <v>10</v>
      </c>
      <c r="O51" s="1">
        <v>11</v>
      </c>
    </row>
    <row r="52" spans="1:23" ht="15" customHeight="1" x14ac:dyDescent="0.15">
      <c r="A52" s="168"/>
      <c r="B52" s="169"/>
      <c r="C52" s="7">
        <v>503</v>
      </c>
      <c r="D52" s="12" t="s">
        <v>75</v>
      </c>
      <c r="E52" s="27"/>
      <c r="F52" s="46">
        <v>17</v>
      </c>
      <c r="G52" s="46">
        <f t="shared" si="5"/>
        <v>47</v>
      </c>
      <c r="H52" s="46">
        <f t="shared" si="3"/>
        <v>2.7647058823529411</v>
      </c>
      <c r="I52" s="1">
        <v>10</v>
      </c>
      <c r="J52" s="1">
        <v>9</v>
      </c>
      <c r="K52" s="1">
        <v>13</v>
      </c>
      <c r="L52" s="1">
        <v>15</v>
      </c>
    </row>
    <row r="53" spans="1:23" ht="15" customHeight="1" x14ac:dyDescent="0.15">
      <c r="A53" s="168"/>
      <c r="B53" s="169"/>
      <c r="C53" s="7">
        <v>504</v>
      </c>
      <c r="D53" s="12" t="s">
        <v>76</v>
      </c>
      <c r="E53" s="27"/>
      <c r="F53" s="46">
        <v>5</v>
      </c>
      <c r="G53" s="46">
        <f t="shared" si="5"/>
        <v>17</v>
      </c>
      <c r="H53" s="46">
        <f t="shared" si="3"/>
        <v>3.4</v>
      </c>
      <c r="I53" s="1">
        <v>17</v>
      </c>
    </row>
    <row r="54" spans="1:23" ht="15" customHeight="1" x14ac:dyDescent="0.15">
      <c r="A54" s="168"/>
      <c r="B54" s="169"/>
      <c r="C54" s="7">
        <v>505</v>
      </c>
      <c r="D54" s="12" t="s">
        <v>77</v>
      </c>
      <c r="E54" s="28"/>
      <c r="F54" s="46">
        <v>1</v>
      </c>
      <c r="G54" s="46">
        <f t="shared" si="5"/>
        <v>10</v>
      </c>
      <c r="H54" s="46">
        <f>G54/(F54+2)</f>
        <v>3.3333333333333335</v>
      </c>
      <c r="I54" s="1">
        <v>10</v>
      </c>
      <c r="W54" s="1" t="s">
        <v>73</v>
      </c>
    </row>
    <row r="55" spans="1:23" ht="15" customHeight="1" x14ac:dyDescent="0.15">
      <c r="A55" s="168"/>
      <c r="B55" s="169"/>
      <c r="C55" s="29">
        <v>506</v>
      </c>
      <c r="D55" s="14" t="s">
        <v>78</v>
      </c>
      <c r="E55" s="25"/>
      <c r="F55" s="48">
        <v>1</v>
      </c>
      <c r="G55" s="48">
        <f t="shared" si="5"/>
        <v>10</v>
      </c>
      <c r="H55" s="48">
        <f>G55/(F55+2)</f>
        <v>3.3333333333333335</v>
      </c>
      <c r="I55" s="1">
        <v>10</v>
      </c>
      <c r="W55" s="1" t="s">
        <v>73</v>
      </c>
    </row>
    <row r="56" spans="1:23" ht="15" customHeight="1" x14ac:dyDescent="0.15">
      <c r="A56" s="170"/>
      <c r="B56" s="171"/>
      <c r="C56" s="6"/>
      <c r="D56" s="14"/>
      <c r="E56" s="16" t="s">
        <v>32</v>
      </c>
      <c r="F56" s="40">
        <f>SUM(F50:F55)</f>
        <v>50</v>
      </c>
      <c r="G56" s="40">
        <f>SUM(G50:G55)</f>
        <v>189</v>
      </c>
      <c r="H56" s="66"/>
    </row>
    <row r="57" spans="1:23" ht="15" customHeight="1" x14ac:dyDescent="0.15">
      <c r="A57" s="157" t="s">
        <v>8</v>
      </c>
      <c r="B57" s="158"/>
      <c r="C57" s="4">
        <v>601</v>
      </c>
      <c r="D57" s="10" t="s">
        <v>9</v>
      </c>
      <c r="E57" s="22"/>
      <c r="F57" s="162">
        <v>37</v>
      </c>
      <c r="G57" s="162">
        <f>SUM(I57:V57)</f>
        <v>158</v>
      </c>
      <c r="H57" s="162">
        <f t="shared" si="3"/>
        <v>4.2702702702702702</v>
      </c>
      <c r="I57" s="1">
        <v>12</v>
      </c>
      <c r="J57" s="1">
        <v>14</v>
      </c>
      <c r="K57" s="1">
        <v>4</v>
      </c>
      <c r="L57" s="1">
        <v>24</v>
      </c>
      <c r="M57" s="1">
        <v>37</v>
      </c>
      <c r="N57" s="1">
        <v>11</v>
      </c>
      <c r="O57" s="1">
        <v>30</v>
      </c>
      <c r="P57" s="1">
        <v>26</v>
      </c>
    </row>
    <row r="58" spans="1:23" ht="15" customHeight="1" x14ac:dyDescent="0.15">
      <c r="A58" s="222" t="s">
        <v>21</v>
      </c>
      <c r="B58" s="188" t="s">
        <v>22</v>
      </c>
      <c r="C58" s="5">
        <v>602</v>
      </c>
      <c r="D58" s="12" t="s">
        <v>10</v>
      </c>
      <c r="E58" s="23"/>
      <c r="F58" s="224"/>
      <c r="G58" s="224">
        <f>SUM(I58:T58)</f>
        <v>0</v>
      </c>
      <c r="H58" s="163"/>
    </row>
    <row r="59" spans="1:23" ht="15" customHeight="1" x14ac:dyDescent="0.15">
      <c r="A59" s="222"/>
      <c r="B59" s="188"/>
      <c r="C59" s="5">
        <v>603</v>
      </c>
      <c r="D59" s="12" t="s">
        <v>11</v>
      </c>
      <c r="E59" s="23"/>
      <c r="F59" s="224"/>
      <c r="G59" s="224">
        <f>SUM(I59:T59)</f>
        <v>0</v>
      </c>
      <c r="H59" s="163"/>
    </row>
    <row r="60" spans="1:23" ht="15" customHeight="1" x14ac:dyDescent="0.15">
      <c r="A60" s="222"/>
      <c r="B60" s="188"/>
      <c r="C60" s="5">
        <v>604</v>
      </c>
      <c r="D60" s="12" t="s">
        <v>12</v>
      </c>
      <c r="E60" s="23"/>
      <c r="F60" s="224"/>
      <c r="G60" s="224">
        <f>SUM(I60:T60)</f>
        <v>0</v>
      </c>
      <c r="H60" s="163"/>
    </row>
    <row r="61" spans="1:23" ht="15" customHeight="1" x14ac:dyDescent="0.15">
      <c r="A61" s="222"/>
      <c r="B61" s="188"/>
      <c r="C61" s="5">
        <v>605</v>
      </c>
      <c r="D61" s="12" t="s">
        <v>13</v>
      </c>
      <c r="E61" s="23"/>
      <c r="F61" s="224"/>
      <c r="G61" s="224">
        <f>SUM(I61:T61)</f>
        <v>0</v>
      </c>
      <c r="H61" s="163"/>
    </row>
    <row r="62" spans="1:23" ht="15" customHeight="1" x14ac:dyDescent="0.15">
      <c r="A62" s="222"/>
      <c r="B62" s="188"/>
      <c r="C62" s="6">
        <v>606</v>
      </c>
      <c r="D62" s="14" t="s">
        <v>14</v>
      </c>
      <c r="E62" s="25"/>
      <c r="F62" s="225"/>
      <c r="G62" s="225">
        <f>SUM(I62:T62)</f>
        <v>0</v>
      </c>
      <c r="H62" s="164"/>
    </row>
    <row r="63" spans="1:23" ht="13.5" x14ac:dyDescent="0.15">
      <c r="A63" s="223"/>
      <c r="B63" s="188"/>
      <c r="C63" s="6"/>
      <c r="D63" s="14"/>
      <c r="E63" s="26" t="s">
        <v>32</v>
      </c>
      <c r="F63" s="47">
        <f>SUM(F57)</f>
        <v>37</v>
      </c>
      <c r="G63" s="47">
        <f>SUM(G57)</f>
        <v>158</v>
      </c>
      <c r="H63" s="51"/>
    </row>
    <row r="64" spans="1:23" ht="13.5" x14ac:dyDescent="0.15">
      <c r="A64" s="220"/>
      <c r="B64" s="221"/>
      <c r="C64" s="30"/>
      <c r="D64" s="31"/>
      <c r="E64" s="32"/>
      <c r="F64" s="47"/>
      <c r="G64" s="47"/>
      <c r="H64" s="51"/>
    </row>
    <row r="65" spans="1:8" ht="13.5" x14ac:dyDescent="0.15">
      <c r="A65" s="33"/>
      <c r="B65" s="34"/>
      <c r="C65" s="35"/>
      <c r="D65" s="36"/>
      <c r="E65" s="37" t="s">
        <v>34</v>
      </c>
      <c r="F65" s="49">
        <f>SUM(F63,F56,F49,F36,F22,F12)</f>
        <v>746</v>
      </c>
      <c r="G65" s="49">
        <f>SUM(G63,G56,G49,G36,G22,G12)</f>
        <v>2460</v>
      </c>
      <c r="H65" s="91"/>
    </row>
    <row r="66" spans="1:8" x14ac:dyDescent="0.15">
      <c r="C66" s="2"/>
    </row>
  </sheetData>
  <mergeCells count="23">
    <mergeCell ref="A64:B64"/>
    <mergeCell ref="A14:A22"/>
    <mergeCell ref="B14:B22"/>
    <mergeCell ref="H57:H62"/>
    <mergeCell ref="A37:B37"/>
    <mergeCell ref="G57:G62"/>
    <mergeCell ref="A38:B49"/>
    <mergeCell ref="F57:F62"/>
    <mergeCell ref="A58:A63"/>
    <mergeCell ref="B58:B63"/>
    <mergeCell ref="A24:B36"/>
    <mergeCell ref="A50:B50"/>
    <mergeCell ref="A51:B56"/>
    <mergeCell ref="A57:B57"/>
    <mergeCell ref="A1:H1"/>
    <mergeCell ref="F4:F11"/>
    <mergeCell ref="A5:B12"/>
    <mergeCell ref="A13:B13"/>
    <mergeCell ref="A23:B23"/>
    <mergeCell ref="G4:G11"/>
    <mergeCell ref="H4:H11"/>
    <mergeCell ref="A3:B3"/>
    <mergeCell ref="A4:B4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20620-0A73-4BBA-B5FF-7B5BD5F05DA5}">
  <dimension ref="A1:Y74"/>
  <sheetViews>
    <sheetView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AB14" sqref="AB14"/>
    </sheetView>
  </sheetViews>
  <sheetFormatPr defaultRowHeight="12" outlineLevelCol="1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24" width="9.33203125" hidden="1" customWidth="1" outlineLevel="1"/>
    <col min="25" max="25" width="33.6640625" style="53" customWidth="1" collapsed="1"/>
    <col min="26" max="16384" width="9.33203125" style="1"/>
  </cols>
  <sheetData>
    <row r="1" spans="1:25" ht="17.25" x14ac:dyDescent="0.2">
      <c r="A1" s="159" t="s">
        <v>284</v>
      </c>
      <c r="B1" s="159"/>
      <c r="C1" s="159"/>
      <c r="D1" s="159"/>
      <c r="E1" s="159"/>
      <c r="F1" s="159"/>
      <c r="G1" s="159"/>
      <c r="H1" s="159"/>
    </row>
    <row r="2" spans="1:25" ht="6.75" customHeight="1" x14ac:dyDescent="0.15"/>
    <row r="3" spans="1:25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285</v>
      </c>
      <c r="G3" s="39" t="s">
        <v>37</v>
      </c>
      <c r="H3" s="52" t="s">
        <v>81</v>
      </c>
      <c r="Y3" s="54"/>
    </row>
    <row r="4" spans="1:25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12</v>
      </c>
      <c r="G4" s="162">
        <f>SUM(I4:X4)</f>
        <v>42</v>
      </c>
      <c r="H4" s="165">
        <f>G4/F4</f>
        <v>3.5</v>
      </c>
      <c r="I4" s="132">
        <v>5</v>
      </c>
      <c r="J4" s="132">
        <v>19</v>
      </c>
      <c r="K4" s="141">
        <v>18</v>
      </c>
      <c r="P4" s="53"/>
      <c r="Q4" s="53"/>
      <c r="R4" s="53"/>
      <c r="S4" s="53"/>
      <c r="T4" s="53"/>
      <c r="U4" s="53"/>
      <c r="V4" s="53"/>
      <c r="W4" s="53"/>
      <c r="X4" s="53"/>
    </row>
    <row r="5" spans="1:25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163"/>
      <c r="H5" s="166" t="e">
        <f t="shared" ref="H5:H11" si="0">G5/F5</f>
        <v>#DIV/0!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5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163"/>
      <c r="H6" s="166" t="e">
        <f t="shared" si="0"/>
        <v>#DIV/0!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5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163"/>
      <c r="H7" s="166" t="e">
        <f t="shared" si="0"/>
        <v>#DIV/0!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5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163"/>
      <c r="H8" s="166" t="e">
        <f t="shared" si="0"/>
        <v>#DIV/0!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5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163"/>
      <c r="H9" s="166" t="e">
        <f t="shared" si="0"/>
        <v>#DIV/0!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5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163"/>
      <c r="H10" s="166" t="e">
        <f t="shared" si="0"/>
        <v>#DIV/0!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5" ht="15" customHeight="1" x14ac:dyDescent="0.15">
      <c r="A11" s="168"/>
      <c r="B11" s="169"/>
      <c r="C11" s="6" t="s">
        <v>106</v>
      </c>
      <c r="D11" s="14" t="s">
        <v>107</v>
      </c>
      <c r="E11" s="15"/>
      <c r="F11" s="201"/>
      <c r="G11" s="164"/>
      <c r="H11" s="167" t="e">
        <f t="shared" si="0"/>
        <v>#DIV/0!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5" ht="15" customHeight="1" x14ac:dyDescent="0.15">
      <c r="A12" s="170"/>
      <c r="B12" s="171"/>
      <c r="C12" s="6"/>
      <c r="D12" s="14"/>
      <c r="E12" s="16" t="s">
        <v>32</v>
      </c>
      <c r="F12" s="92">
        <f>SUM(F4:F11)</f>
        <v>12</v>
      </c>
      <c r="G12" s="66">
        <f>SUM(G4)</f>
        <v>42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5" ht="15" customHeight="1" x14ac:dyDescent="0.15">
      <c r="A13" s="157" t="s">
        <v>3</v>
      </c>
      <c r="B13" s="158"/>
      <c r="C13" s="4" t="s">
        <v>108</v>
      </c>
      <c r="D13" s="10" t="s">
        <v>280</v>
      </c>
      <c r="E13" s="11"/>
      <c r="F13" s="93">
        <v>23</v>
      </c>
      <c r="G13" s="45">
        <f t="shared" ref="G13:G19" si="1">SUM(I13:X13)</f>
        <v>87</v>
      </c>
      <c r="H13" s="104">
        <f t="shared" ref="H13:H36" si="2">G13/F13</f>
        <v>3.7826086956521738</v>
      </c>
      <c r="I13" s="135">
        <v>12</v>
      </c>
      <c r="J13" s="132">
        <v>26</v>
      </c>
      <c r="K13" s="132">
        <v>15</v>
      </c>
      <c r="L13" s="132">
        <v>16</v>
      </c>
      <c r="M13" s="132">
        <v>18</v>
      </c>
      <c r="N13" s="132"/>
      <c r="O13" s="132"/>
      <c r="P13" s="53"/>
      <c r="Q13" s="53"/>
      <c r="R13" s="53"/>
      <c r="S13" s="53"/>
      <c r="T13" s="53"/>
      <c r="U13" s="53"/>
      <c r="V13" s="53"/>
      <c r="W13" s="53"/>
      <c r="X13" s="53"/>
    </row>
    <row r="14" spans="1:25" ht="15" customHeight="1" x14ac:dyDescent="0.15">
      <c r="A14" s="174" t="s">
        <v>232</v>
      </c>
      <c r="B14" s="176" t="s">
        <v>233</v>
      </c>
      <c r="C14" s="5" t="s">
        <v>110</v>
      </c>
      <c r="D14" s="12" t="s">
        <v>111</v>
      </c>
      <c r="E14" s="13"/>
      <c r="F14" s="94">
        <v>7</v>
      </c>
      <c r="G14" s="46">
        <f t="shared" si="1"/>
        <v>27</v>
      </c>
      <c r="H14" s="104">
        <f t="shared" si="2"/>
        <v>3.8571428571428572</v>
      </c>
      <c r="I14" s="135">
        <v>27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5" ht="15" customHeight="1" x14ac:dyDescent="0.15">
      <c r="A15" s="174"/>
      <c r="B15" s="176"/>
      <c r="C15" s="5" t="s">
        <v>112</v>
      </c>
      <c r="D15" s="12" t="s">
        <v>113</v>
      </c>
      <c r="E15" s="13"/>
      <c r="F15" s="94">
        <v>20</v>
      </c>
      <c r="G15" s="46">
        <f t="shared" si="1"/>
        <v>76</v>
      </c>
      <c r="H15" s="104">
        <f t="shared" si="2"/>
        <v>3.8</v>
      </c>
      <c r="I15" s="135">
        <v>22</v>
      </c>
      <c r="J15" s="132">
        <v>16</v>
      </c>
      <c r="K15" s="132">
        <v>10</v>
      </c>
      <c r="L15" s="132">
        <v>14</v>
      </c>
      <c r="M15" s="132">
        <v>14</v>
      </c>
      <c r="N15" s="132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5" ht="15" customHeight="1" x14ac:dyDescent="0.15">
      <c r="A16" s="174"/>
      <c r="B16" s="176"/>
      <c r="C16" s="17" t="s">
        <v>114</v>
      </c>
      <c r="D16" s="18" t="s">
        <v>115</v>
      </c>
      <c r="E16" s="13"/>
      <c r="F16" s="94">
        <v>6</v>
      </c>
      <c r="G16" s="46">
        <f t="shared" si="1"/>
        <v>27</v>
      </c>
      <c r="H16" s="104">
        <f t="shared" si="2"/>
        <v>4.5</v>
      </c>
      <c r="I16" s="135">
        <v>27</v>
      </c>
      <c r="J16" s="134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ht="15" customHeight="1" x14ac:dyDescent="0.15">
      <c r="A17" s="174"/>
      <c r="B17" s="176"/>
      <c r="C17" s="17" t="s">
        <v>286</v>
      </c>
      <c r="D17" s="18" t="s">
        <v>281</v>
      </c>
      <c r="E17" s="13"/>
      <c r="F17" s="94">
        <v>2</v>
      </c>
      <c r="G17" s="46">
        <f t="shared" si="1"/>
        <v>7</v>
      </c>
      <c r="H17" s="104">
        <f t="shared" si="2"/>
        <v>3.5</v>
      </c>
      <c r="I17" s="135">
        <v>7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ht="15" customHeight="1" x14ac:dyDescent="0.15">
      <c r="A18" s="174"/>
      <c r="B18" s="176"/>
      <c r="C18" s="5" t="s">
        <v>116</v>
      </c>
      <c r="D18" s="12" t="s">
        <v>282</v>
      </c>
      <c r="E18" s="13"/>
      <c r="F18" s="94">
        <f>6</f>
        <v>6</v>
      </c>
      <c r="G18" s="46">
        <f t="shared" si="1"/>
        <v>26</v>
      </c>
      <c r="H18" s="104">
        <f t="shared" si="2"/>
        <v>4.333333333333333</v>
      </c>
      <c r="I18" s="135">
        <v>26</v>
      </c>
      <c r="J18" s="132"/>
      <c r="K18" s="132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ht="15" customHeight="1" x14ac:dyDescent="0.15">
      <c r="A19" s="174"/>
      <c r="B19" s="176"/>
      <c r="C19" s="5" t="s">
        <v>118</v>
      </c>
      <c r="D19" s="12" t="s">
        <v>283</v>
      </c>
      <c r="E19" s="13"/>
      <c r="F19" s="94">
        <v>11</v>
      </c>
      <c r="G19" s="46">
        <f t="shared" si="1"/>
        <v>45</v>
      </c>
      <c r="H19" s="104">
        <f t="shared" si="2"/>
        <v>4.0909090909090908</v>
      </c>
      <c r="I19" s="135">
        <v>17</v>
      </c>
      <c r="J19" s="132">
        <v>15</v>
      </c>
      <c r="K19" s="140">
        <v>13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15" customHeight="1" x14ac:dyDescent="0.15">
      <c r="A20" s="175"/>
      <c r="B20" s="177"/>
      <c r="C20" s="6"/>
      <c r="D20" s="14"/>
      <c r="E20" s="16" t="s">
        <v>32</v>
      </c>
      <c r="F20" s="92">
        <f>SUM(F13:F19)</f>
        <v>75</v>
      </c>
      <c r="G20" s="66">
        <f>SUM(G13:G19)</f>
        <v>295</v>
      </c>
      <c r="H20" s="66"/>
      <c r="X20" s="53"/>
    </row>
    <row r="21" spans="1:24" ht="15" customHeight="1" x14ac:dyDescent="0.15">
      <c r="A21" s="157" t="s">
        <v>4</v>
      </c>
      <c r="B21" s="158"/>
      <c r="C21" s="4" t="s">
        <v>126</v>
      </c>
      <c r="D21" s="10" t="s">
        <v>127</v>
      </c>
      <c r="E21" s="11"/>
      <c r="F21" s="93">
        <v>46</v>
      </c>
      <c r="G21" s="45">
        <f>SUM(I21:X21)</f>
        <v>132</v>
      </c>
      <c r="H21" s="104">
        <f t="shared" si="2"/>
        <v>2.8695652173913042</v>
      </c>
      <c r="I21" s="132">
        <v>15</v>
      </c>
      <c r="J21" s="132">
        <v>10</v>
      </c>
      <c r="K21" s="132">
        <v>13</v>
      </c>
      <c r="L21" s="132">
        <v>11</v>
      </c>
      <c r="M21" s="132">
        <v>24</v>
      </c>
      <c r="N21" s="132">
        <v>19</v>
      </c>
      <c r="O21" s="132">
        <v>12</v>
      </c>
      <c r="P21" s="132">
        <v>9</v>
      </c>
      <c r="Q21" s="140">
        <v>8</v>
      </c>
      <c r="R21" s="140">
        <v>11</v>
      </c>
      <c r="S21" s="140"/>
      <c r="T21" s="140"/>
      <c r="U21" s="53"/>
      <c r="V21" s="53"/>
      <c r="W21" s="53"/>
      <c r="X21" s="53"/>
    </row>
    <row r="22" spans="1:24" ht="15" customHeight="1" x14ac:dyDescent="0.15">
      <c r="A22" s="168" t="s">
        <v>19</v>
      </c>
      <c r="B22" s="178"/>
      <c r="C22" s="5" t="s">
        <v>128</v>
      </c>
      <c r="D22" s="12" t="s">
        <v>129</v>
      </c>
      <c r="E22" s="13"/>
      <c r="F22" s="94">
        <v>6</v>
      </c>
      <c r="G22" s="46">
        <f t="shared" ref="G22:G27" si="3">SUM(I22:X22)</f>
        <v>31</v>
      </c>
      <c r="H22" s="104">
        <f t="shared" si="2"/>
        <v>5.166666666666667</v>
      </c>
      <c r="I22" s="135">
        <v>17</v>
      </c>
      <c r="J22" s="132">
        <v>14</v>
      </c>
      <c r="K22" s="132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ht="15" customHeight="1" x14ac:dyDescent="0.15">
      <c r="A23" s="179"/>
      <c r="B23" s="178"/>
      <c r="C23" s="5" t="s">
        <v>130</v>
      </c>
      <c r="D23" s="12" t="s">
        <v>131</v>
      </c>
      <c r="E23" s="13"/>
      <c r="F23" s="94">
        <v>5</v>
      </c>
      <c r="G23" s="46">
        <f t="shared" si="3"/>
        <v>21</v>
      </c>
      <c r="H23" s="104">
        <f t="shared" si="2"/>
        <v>4.2</v>
      </c>
      <c r="I23" s="135">
        <v>10</v>
      </c>
      <c r="J23" s="132">
        <v>11</v>
      </c>
      <c r="K23" s="13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15">
      <c r="A24" s="179"/>
      <c r="B24" s="178"/>
      <c r="C24" s="5" t="s">
        <v>132</v>
      </c>
      <c r="D24" s="12" t="s">
        <v>133</v>
      </c>
      <c r="E24" s="13"/>
      <c r="F24" s="94">
        <v>32</v>
      </c>
      <c r="G24" s="46">
        <f t="shared" si="3"/>
        <v>103</v>
      </c>
      <c r="H24" s="104">
        <f t="shared" si="2"/>
        <v>3.21875</v>
      </c>
      <c r="I24" s="135">
        <v>9</v>
      </c>
      <c r="J24" s="132">
        <v>18</v>
      </c>
      <c r="K24" s="132">
        <v>8</v>
      </c>
      <c r="L24" s="132">
        <v>12</v>
      </c>
      <c r="M24" s="132">
        <v>10</v>
      </c>
      <c r="N24" s="132">
        <v>17</v>
      </c>
      <c r="O24" s="119">
        <v>15</v>
      </c>
      <c r="P24" s="119">
        <v>14</v>
      </c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15">
      <c r="A25" s="179"/>
      <c r="B25" s="178"/>
      <c r="C25" s="5" t="s">
        <v>134</v>
      </c>
      <c r="D25" s="12" t="s">
        <v>135</v>
      </c>
      <c r="E25" s="13"/>
      <c r="F25" s="94">
        <v>5</v>
      </c>
      <c r="G25" s="46">
        <f t="shared" si="3"/>
        <v>19</v>
      </c>
      <c r="H25" s="104">
        <f t="shared" si="2"/>
        <v>3.8</v>
      </c>
      <c r="I25" s="135">
        <v>19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15">
      <c r="A26" s="179"/>
      <c r="B26" s="178"/>
      <c r="C26" s="19" t="s">
        <v>136</v>
      </c>
      <c r="D26" s="20" t="s">
        <v>5</v>
      </c>
      <c r="E26" s="21"/>
      <c r="F26" s="94">
        <v>0</v>
      </c>
      <c r="G26" s="46">
        <f t="shared" si="3"/>
        <v>0</v>
      </c>
      <c r="H26" s="70"/>
      <c r="I26" s="13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15">
      <c r="A27" s="179"/>
      <c r="B27" s="178"/>
      <c r="C27" s="5" t="s">
        <v>137</v>
      </c>
      <c r="D27" s="12" t="s">
        <v>138</v>
      </c>
      <c r="E27" s="13"/>
      <c r="F27" s="94">
        <v>2</v>
      </c>
      <c r="G27" s="46">
        <f t="shared" si="3"/>
        <v>4</v>
      </c>
      <c r="H27" s="104">
        <f t="shared" si="2"/>
        <v>2</v>
      </c>
      <c r="I27" s="135">
        <v>4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ht="15" customHeight="1" x14ac:dyDescent="0.15">
      <c r="A28" s="179"/>
      <c r="B28" s="178"/>
      <c r="C28" s="5" t="s">
        <v>139</v>
      </c>
      <c r="D28" s="12" t="s">
        <v>140</v>
      </c>
      <c r="E28" s="13"/>
      <c r="F28" s="94">
        <v>30</v>
      </c>
      <c r="G28" s="46">
        <f>SUM(I28:X28)</f>
        <v>94</v>
      </c>
      <c r="H28" s="104">
        <f t="shared" si="2"/>
        <v>3.1333333333333333</v>
      </c>
      <c r="I28" s="135">
        <v>12</v>
      </c>
      <c r="J28" s="132">
        <v>19</v>
      </c>
      <c r="K28" s="132">
        <v>15</v>
      </c>
      <c r="L28" s="132">
        <v>13</v>
      </c>
      <c r="M28" s="132">
        <v>14</v>
      </c>
      <c r="N28" s="132">
        <v>21</v>
      </c>
      <c r="O28" s="132"/>
      <c r="P28" s="134"/>
      <c r="Q28" s="134"/>
      <c r="R28" s="134"/>
      <c r="S28" s="53"/>
      <c r="T28" s="53"/>
      <c r="U28" s="53"/>
      <c r="V28" s="53"/>
      <c r="W28" s="53"/>
      <c r="X28" s="53"/>
    </row>
    <row r="29" spans="1:24" ht="15" customHeight="1" x14ac:dyDescent="0.15">
      <c r="A29" s="179"/>
      <c r="B29" s="178"/>
      <c r="C29" s="5" t="s">
        <v>235</v>
      </c>
      <c r="D29" s="12" t="s">
        <v>150</v>
      </c>
      <c r="E29" s="15"/>
      <c r="F29" s="96">
        <v>12</v>
      </c>
      <c r="G29" s="46">
        <f>SUM(I29:X29)</f>
        <v>33</v>
      </c>
      <c r="H29" s="104">
        <f t="shared" si="2"/>
        <v>2.75</v>
      </c>
      <c r="I29" s="135">
        <v>11</v>
      </c>
      <c r="J29" s="132">
        <v>15</v>
      </c>
      <c r="K29" s="132">
        <v>7</v>
      </c>
      <c r="L29" s="134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s="53" customFormat="1" ht="15" customHeight="1" x14ac:dyDescent="0.15">
      <c r="A30" s="180"/>
      <c r="B30" s="181"/>
      <c r="C30" s="6"/>
      <c r="D30" s="14"/>
      <c r="E30" s="16" t="s">
        <v>32</v>
      </c>
      <c r="F30" s="92">
        <f>SUM(F21:F29)</f>
        <v>138</v>
      </c>
      <c r="G30" s="66">
        <f>SUM(G21:G29)</f>
        <v>437</v>
      </c>
      <c r="H30" s="66"/>
    </row>
    <row r="31" spans="1:24" s="53" customFormat="1" ht="15" customHeight="1" x14ac:dyDescent="0.15">
      <c r="A31" s="157" t="s">
        <v>6</v>
      </c>
      <c r="B31" s="158"/>
      <c r="C31" s="4" t="s">
        <v>236</v>
      </c>
      <c r="D31" s="10" t="s">
        <v>142</v>
      </c>
      <c r="E31" s="13"/>
      <c r="F31" s="94">
        <v>4</v>
      </c>
      <c r="G31" s="45">
        <f t="shared" ref="G31:G37" si="4">SUM(I31:X31)</f>
        <v>10</v>
      </c>
      <c r="H31" s="104">
        <f t="shared" si="2"/>
        <v>2.5</v>
      </c>
      <c r="I31" s="132">
        <v>10</v>
      </c>
    </row>
    <row r="32" spans="1:24" s="53" customFormat="1" ht="15" customHeight="1" x14ac:dyDescent="0.15">
      <c r="A32" s="184" t="s">
        <v>237</v>
      </c>
      <c r="B32" s="188" t="s">
        <v>238</v>
      </c>
      <c r="C32" s="5" t="s">
        <v>239</v>
      </c>
      <c r="D32" s="12" t="s">
        <v>144</v>
      </c>
      <c r="E32" s="13"/>
      <c r="F32" s="94">
        <v>8</v>
      </c>
      <c r="G32" s="46">
        <f t="shared" si="4"/>
        <v>16</v>
      </c>
      <c r="H32" s="104">
        <f t="shared" si="2"/>
        <v>2</v>
      </c>
      <c r="I32" s="135">
        <v>5</v>
      </c>
      <c r="J32" s="132">
        <v>11</v>
      </c>
      <c r="K32" s="134"/>
    </row>
    <row r="33" spans="1:24" s="53" customFormat="1" ht="15" customHeight="1" x14ac:dyDescent="0.15">
      <c r="A33" s="184"/>
      <c r="B33" s="188"/>
      <c r="C33" s="5" t="s">
        <v>240</v>
      </c>
      <c r="D33" s="12" t="s">
        <v>146</v>
      </c>
      <c r="E33" s="13"/>
      <c r="F33" s="94">
        <v>10</v>
      </c>
      <c r="G33" s="46">
        <f>SUM(I33:X33)</f>
        <v>36</v>
      </c>
      <c r="H33" s="104">
        <f>G33/F33</f>
        <v>3.6</v>
      </c>
      <c r="I33" s="135">
        <v>23</v>
      </c>
      <c r="J33" s="142">
        <v>13</v>
      </c>
    </row>
    <row r="34" spans="1:24" s="53" customFormat="1" ht="15" customHeight="1" x14ac:dyDescent="0.15">
      <c r="A34" s="184"/>
      <c r="B34" s="188"/>
      <c r="C34" s="5" t="s">
        <v>241</v>
      </c>
      <c r="D34" s="12" t="s">
        <v>266</v>
      </c>
      <c r="E34" s="13"/>
      <c r="F34" s="94">
        <v>34</v>
      </c>
      <c r="G34" s="46">
        <f t="shared" si="4"/>
        <v>77</v>
      </c>
      <c r="H34" s="104">
        <f t="shared" si="2"/>
        <v>2.2647058823529411</v>
      </c>
      <c r="I34" s="135">
        <v>7</v>
      </c>
      <c r="J34" s="132">
        <v>11</v>
      </c>
      <c r="K34" s="132">
        <v>10</v>
      </c>
      <c r="L34" s="132">
        <v>9</v>
      </c>
      <c r="M34" s="132">
        <v>5</v>
      </c>
      <c r="N34" s="132">
        <v>8</v>
      </c>
      <c r="O34" s="132">
        <v>5</v>
      </c>
      <c r="P34" s="140">
        <v>22</v>
      </c>
    </row>
    <row r="35" spans="1:24" s="53" customFormat="1" ht="15" customHeight="1" x14ac:dyDescent="0.15">
      <c r="A35" s="184"/>
      <c r="B35" s="188"/>
      <c r="C35" s="19" t="s">
        <v>159</v>
      </c>
      <c r="D35" s="20" t="s">
        <v>243</v>
      </c>
      <c r="E35" s="15"/>
      <c r="F35" s="96">
        <v>14</v>
      </c>
      <c r="G35" s="46">
        <f t="shared" si="4"/>
        <v>38</v>
      </c>
      <c r="H35" s="104">
        <f t="shared" si="2"/>
        <v>2.7142857142857144</v>
      </c>
      <c r="I35" s="135">
        <v>12</v>
      </c>
      <c r="J35" s="132">
        <v>10</v>
      </c>
      <c r="K35" s="132">
        <v>16</v>
      </c>
    </row>
    <row r="36" spans="1:24" s="53" customFormat="1" ht="15" customHeight="1" x14ac:dyDescent="0.15">
      <c r="A36" s="184"/>
      <c r="B36" s="188"/>
      <c r="C36" s="19" t="s">
        <v>161</v>
      </c>
      <c r="D36" s="20" t="s">
        <v>244</v>
      </c>
      <c r="E36" s="13"/>
      <c r="F36" s="94">
        <v>1</v>
      </c>
      <c r="G36" s="46">
        <f t="shared" si="4"/>
        <v>3</v>
      </c>
      <c r="H36" s="104">
        <f t="shared" si="2"/>
        <v>3</v>
      </c>
      <c r="I36" s="135">
        <v>3</v>
      </c>
    </row>
    <row r="37" spans="1:24" s="53" customFormat="1" ht="15" customHeight="1" x14ac:dyDescent="0.15">
      <c r="A37" s="184"/>
      <c r="B37" s="188"/>
      <c r="C37" s="19" t="s">
        <v>163</v>
      </c>
      <c r="D37" s="20" t="s">
        <v>245</v>
      </c>
      <c r="E37" s="15"/>
      <c r="F37" s="96">
        <v>0</v>
      </c>
      <c r="G37" s="46">
        <f t="shared" si="4"/>
        <v>0</v>
      </c>
      <c r="H37" s="70"/>
    </row>
    <row r="38" spans="1:24" s="53" customFormat="1" ht="15" customHeight="1" x14ac:dyDescent="0.15">
      <c r="A38" s="185"/>
      <c r="B38" s="189"/>
      <c r="C38" s="19"/>
      <c r="D38" s="20"/>
      <c r="E38" s="16" t="s">
        <v>32</v>
      </c>
      <c r="F38" s="92">
        <f>SUM(F31:F37)</f>
        <v>71</v>
      </c>
      <c r="G38" s="51">
        <f>SUM(G31:G37)</f>
        <v>180</v>
      </c>
      <c r="H38" s="66"/>
    </row>
    <row r="39" spans="1:24" s="53" customFormat="1" ht="15" customHeight="1" x14ac:dyDescent="0.15">
      <c r="A39" s="157" t="s">
        <v>246</v>
      </c>
      <c r="B39" s="158"/>
      <c r="C39" s="4" t="s">
        <v>247</v>
      </c>
      <c r="D39" s="10" t="s">
        <v>152</v>
      </c>
      <c r="E39" s="22"/>
      <c r="F39" s="97">
        <v>11</v>
      </c>
      <c r="G39" s="45">
        <f t="shared" ref="G39:G49" si="5">SUM(I39:X39)</f>
        <v>37</v>
      </c>
      <c r="H39" s="104">
        <f t="shared" ref="H39:H45" si="6">G39/F39</f>
        <v>3.3636363636363638</v>
      </c>
      <c r="I39" s="135">
        <v>11</v>
      </c>
      <c r="J39" s="132">
        <v>17</v>
      </c>
      <c r="K39" s="143">
        <v>9</v>
      </c>
    </row>
    <row r="40" spans="1:24" s="53" customFormat="1" ht="15" customHeight="1" x14ac:dyDescent="0.15">
      <c r="A40" s="168" t="s">
        <v>20</v>
      </c>
      <c r="B40" s="178"/>
      <c r="C40" s="5" t="s">
        <v>248</v>
      </c>
      <c r="D40" s="12" t="s">
        <v>154</v>
      </c>
      <c r="E40" s="23"/>
      <c r="F40" s="98">
        <v>11</v>
      </c>
      <c r="G40" s="46">
        <f t="shared" si="5"/>
        <v>38</v>
      </c>
      <c r="H40" s="104">
        <f t="shared" si="6"/>
        <v>3.4545454545454546</v>
      </c>
      <c r="I40" s="135">
        <v>17</v>
      </c>
      <c r="J40" s="132">
        <v>11</v>
      </c>
      <c r="K40" s="132">
        <v>10</v>
      </c>
      <c r="L40" s="132"/>
    </row>
    <row r="41" spans="1:24" s="53" customFormat="1" ht="15" customHeight="1" x14ac:dyDescent="0.15">
      <c r="A41" s="179"/>
      <c r="B41" s="178"/>
      <c r="C41" s="5" t="s">
        <v>228</v>
      </c>
      <c r="D41" s="12" t="s">
        <v>249</v>
      </c>
      <c r="E41" s="23"/>
      <c r="F41" s="94">
        <v>27</v>
      </c>
      <c r="G41" s="46">
        <f t="shared" si="5"/>
        <v>80</v>
      </c>
      <c r="H41" s="104">
        <f t="shared" si="6"/>
        <v>2.9629629629629628</v>
      </c>
      <c r="I41" s="135">
        <v>19</v>
      </c>
      <c r="J41" s="132">
        <v>11</v>
      </c>
      <c r="K41" s="132">
        <v>10</v>
      </c>
      <c r="L41" s="132">
        <v>5</v>
      </c>
      <c r="M41" s="132">
        <v>17</v>
      </c>
      <c r="N41" s="132">
        <v>18</v>
      </c>
    </row>
    <row r="42" spans="1:24" s="53" customFormat="1" ht="15" customHeight="1" x14ac:dyDescent="0.15">
      <c r="A42" s="179"/>
      <c r="B42" s="178"/>
      <c r="C42" s="5" t="s">
        <v>229</v>
      </c>
      <c r="D42" s="12" t="s">
        <v>160</v>
      </c>
      <c r="E42" s="23"/>
      <c r="F42" s="94">
        <v>6</v>
      </c>
      <c r="G42" s="104">
        <f t="shared" si="5"/>
        <v>18</v>
      </c>
      <c r="H42" s="104">
        <f t="shared" si="6"/>
        <v>3</v>
      </c>
      <c r="I42" s="135">
        <v>13</v>
      </c>
      <c r="J42" s="132">
        <v>5</v>
      </c>
      <c r="K42" s="132"/>
      <c r="L42" s="132"/>
    </row>
    <row r="43" spans="1:24" s="53" customFormat="1" ht="15" customHeight="1" x14ac:dyDescent="0.15">
      <c r="A43" s="179"/>
      <c r="B43" s="178"/>
      <c r="C43" s="17" t="s">
        <v>250</v>
      </c>
      <c r="D43" s="18" t="s">
        <v>162</v>
      </c>
      <c r="E43" s="24"/>
      <c r="F43" s="98"/>
      <c r="G43" s="104">
        <f t="shared" si="5"/>
        <v>0</v>
      </c>
      <c r="H43" s="104" t="e">
        <f t="shared" si="6"/>
        <v>#DIV/0!</v>
      </c>
      <c r="I43" s="135"/>
    </row>
    <row r="44" spans="1:24" s="53" customFormat="1" ht="15" customHeight="1" x14ac:dyDescent="0.15">
      <c r="A44" s="179"/>
      <c r="B44" s="178"/>
      <c r="C44" s="5" t="s">
        <v>251</v>
      </c>
      <c r="D44" s="12" t="s">
        <v>164</v>
      </c>
      <c r="E44" s="23"/>
      <c r="F44" s="94">
        <v>11</v>
      </c>
      <c r="G44" s="104">
        <f t="shared" si="5"/>
        <v>55</v>
      </c>
      <c r="H44" s="104">
        <f t="shared" si="6"/>
        <v>5</v>
      </c>
      <c r="I44" s="135">
        <v>16</v>
      </c>
      <c r="J44" s="132">
        <v>19</v>
      </c>
      <c r="K44" s="132">
        <v>20</v>
      </c>
    </row>
    <row r="45" spans="1:24" s="53" customFormat="1" ht="15" customHeight="1" x14ac:dyDescent="0.15">
      <c r="A45" s="179"/>
      <c r="B45" s="178"/>
      <c r="C45" s="5" t="s">
        <v>252</v>
      </c>
      <c r="D45" s="12" t="s">
        <v>166</v>
      </c>
      <c r="E45" s="23"/>
      <c r="F45" s="94">
        <v>17</v>
      </c>
      <c r="G45" s="104">
        <f t="shared" si="5"/>
        <v>62</v>
      </c>
      <c r="H45" s="104">
        <f t="shared" si="6"/>
        <v>3.6470588235294117</v>
      </c>
      <c r="I45" s="135">
        <v>14</v>
      </c>
      <c r="J45" s="132">
        <v>8</v>
      </c>
      <c r="K45" s="132">
        <v>21</v>
      </c>
      <c r="L45" s="132">
        <v>19</v>
      </c>
      <c r="M45" s="134"/>
    </row>
    <row r="46" spans="1:24" s="53" customFormat="1" ht="15" customHeight="1" x14ac:dyDescent="0.15">
      <c r="A46" s="179"/>
      <c r="B46" s="178"/>
      <c r="C46" s="5" t="s">
        <v>253</v>
      </c>
      <c r="D46" s="12" t="s">
        <v>168</v>
      </c>
      <c r="E46" s="23"/>
      <c r="F46" s="94">
        <v>55</v>
      </c>
      <c r="G46" s="46">
        <f>SUM(I46:X46)</f>
        <v>211</v>
      </c>
      <c r="H46" s="104">
        <f>G46/F46</f>
        <v>3.8363636363636364</v>
      </c>
      <c r="I46" s="135">
        <v>22</v>
      </c>
      <c r="J46" s="132">
        <v>12</v>
      </c>
      <c r="K46" s="132">
        <v>16</v>
      </c>
      <c r="L46" s="132">
        <v>15</v>
      </c>
      <c r="M46" s="132">
        <v>18</v>
      </c>
      <c r="N46" s="132">
        <v>18</v>
      </c>
      <c r="O46" s="132">
        <v>16</v>
      </c>
      <c r="P46" s="132">
        <v>16</v>
      </c>
      <c r="Q46" s="132">
        <v>12</v>
      </c>
      <c r="R46" s="132">
        <v>18</v>
      </c>
      <c r="S46" s="132">
        <v>17</v>
      </c>
      <c r="T46" s="132">
        <v>18</v>
      </c>
      <c r="U46" s="132">
        <v>13</v>
      </c>
      <c r="V46" s="134"/>
      <c r="W46" s="134"/>
      <c r="X46" s="134"/>
    </row>
    <row r="47" spans="1:24" s="53" customFormat="1" ht="15" customHeight="1" x14ac:dyDescent="0.15">
      <c r="A47" s="179"/>
      <c r="B47" s="178"/>
      <c r="C47" s="5" t="s">
        <v>230</v>
      </c>
      <c r="D47" s="12" t="s">
        <v>170</v>
      </c>
      <c r="E47" s="23"/>
      <c r="F47" s="94">
        <v>34</v>
      </c>
      <c r="G47" s="46">
        <f>SUM(I47:O47)</f>
        <v>87</v>
      </c>
      <c r="H47" s="104">
        <f>G47/F47</f>
        <v>2.5588235294117645</v>
      </c>
      <c r="I47" s="135">
        <v>16</v>
      </c>
      <c r="J47" s="132">
        <v>8</v>
      </c>
      <c r="K47" s="132">
        <v>14</v>
      </c>
      <c r="L47" s="144">
        <v>13</v>
      </c>
      <c r="M47" s="144">
        <v>11</v>
      </c>
      <c r="N47" s="53">
        <v>8</v>
      </c>
      <c r="O47" s="140">
        <v>17</v>
      </c>
      <c r="P47" s="140"/>
      <c r="U47" s="1"/>
      <c r="V47" s="1"/>
      <c r="W47" s="1"/>
      <c r="X47" s="1"/>
    </row>
    <row r="48" spans="1:24" s="53" customFormat="1" ht="15" customHeight="1" x14ac:dyDescent="0.15">
      <c r="A48" s="179"/>
      <c r="B48" s="178"/>
      <c r="C48" s="17" t="s">
        <v>231</v>
      </c>
      <c r="D48" s="18" t="s">
        <v>172</v>
      </c>
      <c r="E48" s="23"/>
      <c r="F48" s="94">
        <v>46</v>
      </c>
      <c r="G48" s="46">
        <f t="shared" si="5"/>
        <v>98</v>
      </c>
      <c r="H48" s="104">
        <f>G48/F48</f>
        <v>2.1304347826086958</v>
      </c>
      <c r="I48" s="135">
        <v>4</v>
      </c>
      <c r="J48" s="132">
        <v>15</v>
      </c>
      <c r="K48" s="132">
        <v>6</v>
      </c>
      <c r="L48" s="132">
        <v>8</v>
      </c>
      <c r="M48" s="132">
        <v>12</v>
      </c>
      <c r="N48" s="86">
        <v>13</v>
      </c>
      <c r="O48" s="140">
        <v>7</v>
      </c>
      <c r="P48" s="140">
        <v>17</v>
      </c>
      <c r="Q48" s="140">
        <v>16</v>
      </c>
    </row>
    <row r="49" spans="1:24" s="53" customFormat="1" ht="15" customHeight="1" x14ac:dyDescent="0.15">
      <c r="A49" s="179"/>
      <c r="B49" s="178"/>
      <c r="C49" s="17" t="s">
        <v>254</v>
      </c>
      <c r="D49" s="18" t="s">
        <v>7</v>
      </c>
      <c r="E49" s="25"/>
      <c r="F49" s="96">
        <v>0</v>
      </c>
      <c r="G49" s="46">
        <f t="shared" si="5"/>
        <v>0</v>
      </c>
      <c r="H49" s="70"/>
      <c r="I49" s="134"/>
    </row>
    <row r="50" spans="1:24" s="53" customFormat="1" ht="15" customHeight="1" x14ac:dyDescent="0.15">
      <c r="A50" s="180"/>
      <c r="B50" s="181"/>
      <c r="C50" s="6"/>
      <c r="D50" s="14"/>
      <c r="E50" s="26" t="s">
        <v>32</v>
      </c>
      <c r="F50" s="99">
        <f>SUM(F39:F49)</f>
        <v>218</v>
      </c>
      <c r="G50" s="66">
        <f>SUM(G39:G49)</f>
        <v>686</v>
      </c>
      <c r="H50" s="66"/>
    </row>
    <row r="51" spans="1:24" s="53" customFormat="1" ht="15" customHeight="1" x14ac:dyDescent="0.15">
      <c r="A51" s="190" t="s">
        <v>255</v>
      </c>
      <c r="B51" s="191"/>
      <c r="C51" s="4" t="s">
        <v>174</v>
      </c>
      <c r="D51" s="10" t="s">
        <v>72</v>
      </c>
      <c r="E51" s="22"/>
      <c r="F51" s="97"/>
      <c r="G51" s="51">
        <f t="shared" ref="G51:G56" si="7">SUM(I51:X51)</f>
        <v>0</v>
      </c>
      <c r="H51" s="104" t="e">
        <f t="shared" ref="H51" si="8">G51/F51</f>
        <v>#DIV/0!</v>
      </c>
      <c r="I51" s="135"/>
    </row>
    <row r="52" spans="1:24" s="53" customFormat="1" ht="15" customHeight="1" x14ac:dyDescent="0.15">
      <c r="A52" s="168" t="s">
        <v>33</v>
      </c>
      <c r="B52" s="169"/>
      <c r="C52" s="5" t="s">
        <v>175</v>
      </c>
      <c r="D52" s="12" t="s">
        <v>74</v>
      </c>
      <c r="E52" s="23"/>
      <c r="F52" s="94">
        <v>28</v>
      </c>
      <c r="G52" s="46">
        <f t="shared" si="7"/>
        <v>92</v>
      </c>
      <c r="H52" s="104">
        <f>G52/F52</f>
        <v>3.2857142857142856</v>
      </c>
      <c r="I52" s="135">
        <v>9</v>
      </c>
      <c r="J52" s="132">
        <v>9</v>
      </c>
      <c r="K52" s="132">
        <v>11</v>
      </c>
      <c r="L52" s="132">
        <v>14</v>
      </c>
      <c r="M52" s="132">
        <v>14</v>
      </c>
      <c r="N52" s="132">
        <v>17</v>
      </c>
      <c r="O52" s="140">
        <v>18</v>
      </c>
    </row>
    <row r="53" spans="1:24" s="53" customFormat="1" ht="15" customHeight="1" x14ac:dyDescent="0.15">
      <c r="A53" s="168"/>
      <c r="B53" s="169"/>
      <c r="C53" s="7" t="s">
        <v>176</v>
      </c>
      <c r="D53" s="12" t="s">
        <v>75</v>
      </c>
      <c r="E53" s="27"/>
      <c r="F53" s="98">
        <v>9</v>
      </c>
      <c r="G53" s="46">
        <f t="shared" si="7"/>
        <v>30</v>
      </c>
      <c r="H53" s="104">
        <f>G53/F53</f>
        <v>3.3333333333333335</v>
      </c>
      <c r="I53" s="135">
        <v>18</v>
      </c>
      <c r="J53" s="132">
        <v>12</v>
      </c>
    </row>
    <row r="54" spans="1:24" s="53" customFormat="1" ht="15" customHeight="1" x14ac:dyDescent="0.15">
      <c r="A54" s="168"/>
      <c r="B54" s="169"/>
      <c r="C54" s="7" t="s">
        <v>177</v>
      </c>
      <c r="D54" s="12" t="s">
        <v>76</v>
      </c>
      <c r="E54" s="27"/>
      <c r="F54" s="98">
        <f>2</f>
        <v>2</v>
      </c>
      <c r="G54" s="46">
        <f t="shared" si="7"/>
        <v>5</v>
      </c>
      <c r="H54" s="104">
        <f t="shared" ref="H54:H55" si="9">G54/F54</f>
        <v>2.5</v>
      </c>
      <c r="I54" s="135">
        <v>5</v>
      </c>
    </row>
    <row r="55" spans="1:24" s="53" customFormat="1" ht="15" customHeight="1" x14ac:dyDescent="0.15">
      <c r="A55" s="168"/>
      <c r="B55" s="169"/>
      <c r="C55" s="7" t="s">
        <v>178</v>
      </c>
      <c r="D55" s="12" t="s">
        <v>77</v>
      </c>
      <c r="E55" s="28"/>
      <c r="F55" s="98">
        <f>5</f>
        <v>5</v>
      </c>
      <c r="G55" s="46">
        <f t="shared" si="7"/>
        <v>13</v>
      </c>
      <c r="H55" s="104">
        <f t="shared" si="9"/>
        <v>2.6</v>
      </c>
      <c r="I55" s="132">
        <v>13</v>
      </c>
    </row>
    <row r="56" spans="1:24" s="53" customFormat="1" ht="15" customHeight="1" x14ac:dyDescent="0.15">
      <c r="A56" s="168"/>
      <c r="B56" s="169"/>
      <c r="C56" s="29" t="s">
        <v>179</v>
      </c>
      <c r="D56" s="14" t="s">
        <v>78</v>
      </c>
      <c r="E56" s="25"/>
      <c r="F56" s="100">
        <f>3</f>
        <v>3</v>
      </c>
      <c r="G56" s="107">
        <f t="shared" si="7"/>
        <v>12</v>
      </c>
      <c r="H56" s="104">
        <f>G56/F56</f>
        <v>4</v>
      </c>
      <c r="I56" s="132">
        <v>12</v>
      </c>
    </row>
    <row r="57" spans="1:24" s="53" customFormat="1" ht="15" customHeight="1" x14ac:dyDescent="0.15">
      <c r="A57" s="170"/>
      <c r="B57" s="171"/>
      <c r="C57" s="6"/>
      <c r="D57" s="14"/>
      <c r="E57" s="16" t="s">
        <v>32</v>
      </c>
      <c r="F57" s="92">
        <f>SUM(F51:F56)</f>
        <v>47</v>
      </c>
      <c r="G57" s="107">
        <f>SUM(G51:G56)</f>
        <v>152</v>
      </c>
      <c r="H57" s="66"/>
    </row>
    <row r="58" spans="1:24" s="53" customFormat="1" ht="15" customHeight="1" x14ac:dyDescent="0.15">
      <c r="A58" s="157" t="s">
        <v>256</v>
      </c>
      <c r="B58" s="158"/>
      <c r="C58" s="4" t="s">
        <v>257</v>
      </c>
      <c r="D58" s="10" t="s">
        <v>9</v>
      </c>
      <c r="E58" s="22"/>
      <c r="F58" s="172">
        <v>36</v>
      </c>
      <c r="G58" s="162">
        <f>SUM(I58:X58)</f>
        <v>106</v>
      </c>
      <c r="H58" s="165">
        <f>G58/F58</f>
        <v>2.9444444444444446</v>
      </c>
      <c r="I58" s="132">
        <v>18</v>
      </c>
      <c r="J58" s="132">
        <v>6</v>
      </c>
      <c r="K58" s="132">
        <v>14</v>
      </c>
      <c r="L58" s="132">
        <v>23</v>
      </c>
      <c r="M58" s="140">
        <v>20</v>
      </c>
      <c r="N58" s="140">
        <v>25</v>
      </c>
    </row>
    <row r="59" spans="1:24" s="53" customFormat="1" ht="15" customHeight="1" x14ac:dyDescent="0.15">
      <c r="A59" s="184" t="s">
        <v>21</v>
      </c>
      <c r="B59" s="186" t="s">
        <v>22</v>
      </c>
      <c r="C59" s="5" t="s">
        <v>258</v>
      </c>
      <c r="D59" s="12" t="s">
        <v>10</v>
      </c>
      <c r="E59" s="23"/>
      <c r="F59" s="200"/>
      <c r="G59" s="163"/>
      <c r="H59" s="182"/>
    </row>
    <row r="60" spans="1:24" s="53" customFormat="1" ht="15" customHeight="1" x14ac:dyDescent="0.15">
      <c r="A60" s="184"/>
      <c r="B60" s="186"/>
      <c r="C60" s="5" t="s">
        <v>259</v>
      </c>
      <c r="D60" s="12" t="s">
        <v>11</v>
      </c>
      <c r="E60" s="23"/>
      <c r="F60" s="200"/>
      <c r="G60" s="163"/>
      <c r="H60" s="182"/>
    </row>
    <row r="61" spans="1:24" s="53" customFormat="1" ht="15" customHeight="1" x14ac:dyDescent="0.15">
      <c r="A61" s="184"/>
      <c r="B61" s="186"/>
      <c r="C61" s="5" t="s">
        <v>260</v>
      </c>
      <c r="D61" s="12" t="s">
        <v>12</v>
      </c>
      <c r="E61" s="23"/>
      <c r="F61" s="200"/>
      <c r="G61" s="163"/>
      <c r="H61" s="182"/>
    </row>
    <row r="62" spans="1:24" s="53" customFormat="1" ht="15" customHeight="1" x14ac:dyDescent="0.15">
      <c r="A62" s="184"/>
      <c r="B62" s="186"/>
      <c r="C62" s="5" t="s">
        <v>261</v>
      </c>
      <c r="D62" s="12" t="s">
        <v>13</v>
      </c>
      <c r="E62" s="23"/>
      <c r="F62" s="200"/>
      <c r="G62" s="163"/>
      <c r="H62" s="182"/>
    </row>
    <row r="63" spans="1:24" s="53" customFormat="1" ht="15" customHeight="1" x14ac:dyDescent="0.15">
      <c r="A63" s="184"/>
      <c r="B63" s="186"/>
      <c r="C63" s="5" t="s">
        <v>262</v>
      </c>
      <c r="D63" s="12" t="s">
        <v>14</v>
      </c>
      <c r="E63" s="23"/>
      <c r="F63" s="200"/>
      <c r="G63" s="163"/>
      <c r="H63" s="18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53" customFormat="1" ht="15" customHeight="1" x14ac:dyDescent="0.15">
      <c r="A64" s="184"/>
      <c r="B64" s="186"/>
      <c r="C64" s="6" t="s">
        <v>263</v>
      </c>
      <c r="D64" s="14" t="s">
        <v>181</v>
      </c>
      <c r="E64" s="25"/>
      <c r="F64" s="201"/>
      <c r="G64" s="164"/>
      <c r="H64" s="183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53" customFormat="1" ht="13.5" x14ac:dyDescent="0.15">
      <c r="A65" s="185"/>
      <c r="B65" s="187"/>
      <c r="C65" s="6"/>
      <c r="D65" s="14"/>
      <c r="E65" s="26" t="s">
        <v>32</v>
      </c>
      <c r="F65" s="99">
        <f>SUM(F58)</f>
        <v>36</v>
      </c>
      <c r="G65" s="120">
        <f>G58</f>
        <v>106</v>
      </c>
      <c r="H65" s="119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53" customFormat="1" ht="13.5" x14ac:dyDescent="0.15">
      <c r="A66" s="136"/>
      <c r="B66" s="137"/>
      <c r="C66" s="138"/>
      <c r="D66" s="36"/>
      <c r="E66" s="139"/>
      <c r="F66" s="92"/>
      <c r="G66" s="119"/>
      <c r="H66" s="119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53" customFormat="1" ht="13.5" x14ac:dyDescent="0.15">
      <c r="A67" s="33"/>
      <c r="B67" s="34"/>
      <c r="C67" s="35"/>
      <c r="D67" s="36"/>
      <c r="E67" s="37" t="s">
        <v>34</v>
      </c>
      <c r="F67" s="101">
        <f>SUM(F65,F57,F50,F30,F38,F20,F12)</f>
        <v>597</v>
      </c>
      <c r="G67" s="120">
        <f>SUM(G12,G20,G30,G38,G50,G57,G65)</f>
        <v>1898</v>
      </c>
      <c r="H67" s="119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53" customFormat="1" x14ac:dyDescent="0.15">
      <c r="A68" s="1"/>
      <c r="B68" s="1"/>
      <c r="C68" s="2"/>
      <c r="D68" s="1"/>
      <c r="E68" s="2"/>
      <c r="F68" s="1"/>
      <c r="G68" s="1"/>
      <c r="H68" s="1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53" customFormat="1" x14ac:dyDescent="0.15">
      <c r="A69" s="1"/>
      <c r="B69" s="1"/>
      <c r="C69" s="1"/>
      <c r="D69" s="1"/>
      <c r="E69" s="2"/>
      <c r="F69" s="1"/>
      <c r="G69" s="1"/>
      <c r="H69" s="1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53" customFormat="1" x14ac:dyDescent="0.15">
      <c r="A70" s="1"/>
      <c r="B70" s="1"/>
      <c r="C70" s="1"/>
      <c r="D70" s="1"/>
      <c r="E70" s="2"/>
      <c r="F70" s="1"/>
      <c r="G70" s="1"/>
      <c r="H70" s="1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53" customFormat="1" x14ac:dyDescent="0.15">
      <c r="A71" s="1"/>
      <c r="B71" s="1"/>
      <c r="C71" s="1"/>
      <c r="D71" s="1"/>
      <c r="E71" s="2"/>
      <c r="F71" s="1"/>
      <c r="G71" s="1"/>
      <c r="H71" s="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53" customFormat="1" x14ac:dyDescent="0.15">
      <c r="A72" s="1"/>
      <c r="B72" s="1"/>
      <c r="C72" s="1"/>
      <c r="D72" s="1"/>
      <c r="E72" s="2"/>
      <c r="F72" s="1"/>
      <c r="G72" s="1"/>
      <c r="H72" s="1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53" customFormat="1" x14ac:dyDescent="0.15">
      <c r="A73" s="1"/>
      <c r="B73" s="1"/>
      <c r="C73" s="1"/>
      <c r="D73" s="1"/>
      <c r="E73" s="2"/>
      <c r="F73" s="1"/>
      <c r="G73" s="1"/>
      <c r="H73" s="1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53" customFormat="1" x14ac:dyDescent="0.15">
      <c r="A74" s="1"/>
      <c r="B74" s="1"/>
      <c r="C74" s="1"/>
      <c r="D74" s="1"/>
      <c r="E74" s="2"/>
      <c r="F74" s="1"/>
      <c r="G74" s="1"/>
      <c r="H74" s="1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</sheetData>
  <mergeCells count="25">
    <mergeCell ref="A1:H1"/>
    <mergeCell ref="A3:B3"/>
    <mergeCell ref="A4:B4"/>
    <mergeCell ref="F4:F11"/>
    <mergeCell ref="G4:G11"/>
    <mergeCell ref="H4:H11"/>
    <mergeCell ref="A5:B12"/>
    <mergeCell ref="A52:B57"/>
    <mergeCell ref="A13:B13"/>
    <mergeCell ref="A14:A20"/>
    <mergeCell ref="B14:B20"/>
    <mergeCell ref="A21:B21"/>
    <mergeCell ref="A22:B30"/>
    <mergeCell ref="A31:B31"/>
    <mergeCell ref="A32:A38"/>
    <mergeCell ref="B32:B38"/>
    <mergeCell ref="A39:B39"/>
    <mergeCell ref="A40:B50"/>
    <mergeCell ref="A51:B51"/>
    <mergeCell ref="A58:B58"/>
    <mergeCell ref="F58:F64"/>
    <mergeCell ref="G58:G64"/>
    <mergeCell ref="H58:H64"/>
    <mergeCell ref="A59:A65"/>
    <mergeCell ref="B59:B65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866F5-5816-4AFC-9930-935D1E16A7EA}">
  <dimension ref="A1:Y74"/>
  <sheetViews>
    <sheetView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F4" sqref="F4:F11"/>
    </sheetView>
  </sheetViews>
  <sheetFormatPr defaultRowHeight="12" outlineLevelCol="1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24" width="9.33203125" customWidth="1" outlineLevel="1"/>
    <col min="25" max="25" width="33.6640625" style="53" customWidth="1"/>
    <col min="26" max="16384" width="9.33203125" style="1"/>
  </cols>
  <sheetData>
    <row r="1" spans="1:25" ht="17.25" x14ac:dyDescent="0.2">
      <c r="A1" s="159" t="s">
        <v>278</v>
      </c>
      <c r="B1" s="159"/>
      <c r="C1" s="159"/>
      <c r="D1" s="159"/>
      <c r="E1" s="159"/>
      <c r="F1" s="159"/>
      <c r="G1" s="159"/>
      <c r="H1" s="159"/>
    </row>
    <row r="2" spans="1:25" ht="6.75" customHeight="1" x14ac:dyDescent="0.15"/>
    <row r="3" spans="1:25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279</v>
      </c>
      <c r="G3" s="39" t="s">
        <v>37</v>
      </c>
      <c r="H3" s="52" t="s">
        <v>81</v>
      </c>
      <c r="Y3" s="54"/>
    </row>
    <row r="4" spans="1:25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8</v>
      </c>
      <c r="G4" s="162">
        <f>SUM(I4:X4)</f>
        <v>17</v>
      </c>
      <c r="H4" s="165">
        <f t="shared" ref="H4:H11" si="0">G4/F4</f>
        <v>2.125</v>
      </c>
      <c r="I4" s="132">
        <v>8</v>
      </c>
      <c r="J4" s="132">
        <v>9</v>
      </c>
      <c r="P4" s="53"/>
      <c r="Q4" s="53"/>
      <c r="R4" s="53"/>
      <c r="S4" s="53"/>
      <c r="T4" s="53"/>
      <c r="U4" s="53"/>
      <c r="V4" s="53"/>
      <c r="W4" s="53"/>
      <c r="X4" s="53"/>
    </row>
    <row r="5" spans="1:25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163"/>
      <c r="H5" s="166" t="e">
        <f t="shared" si="0"/>
        <v>#DIV/0!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5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163"/>
      <c r="H6" s="166" t="e">
        <f t="shared" si="0"/>
        <v>#DIV/0!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5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163"/>
      <c r="H7" s="166" t="e">
        <f t="shared" si="0"/>
        <v>#DIV/0!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5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163"/>
      <c r="H8" s="166" t="e">
        <f t="shared" si="0"/>
        <v>#DIV/0!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5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163"/>
      <c r="H9" s="166" t="e">
        <f t="shared" si="0"/>
        <v>#DIV/0!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5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163"/>
      <c r="H10" s="166" t="e">
        <f t="shared" si="0"/>
        <v>#DIV/0!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5" ht="15" customHeight="1" x14ac:dyDescent="0.15">
      <c r="A11" s="168"/>
      <c r="B11" s="169"/>
      <c r="C11" s="6" t="s">
        <v>106</v>
      </c>
      <c r="D11" s="14" t="s">
        <v>107</v>
      </c>
      <c r="E11" s="15"/>
      <c r="F11" s="201"/>
      <c r="G11" s="164"/>
      <c r="H11" s="167" t="e">
        <f t="shared" si="0"/>
        <v>#DIV/0!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5" ht="15" customHeight="1" x14ac:dyDescent="0.15">
      <c r="A12" s="170"/>
      <c r="B12" s="171"/>
      <c r="C12" s="6"/>
      <c r="D12" s="14"/>
      <c r="E12" s="16" t="s">
        <v>32</v>
      </c>
      <c r="F12" s="92">
        <f>SUM(F4:F11)</f>
        <v>8</v>
      </c>
      <c r="G12" s="66">
        <f>SUM(G4)</f>
        <v>17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5" ht="15" customHeight="1" x14ac:dyDescent="0.15">
      <c r="A13" s="157" t="s">
        <v>3</v>
      </c>
      <c r="B13" s="158"/>
      <c r="C13" s="4" t="s">
        <v>108</v>
      </c>
      <c r="D13" s="10" t="s">
        <v>280</v>
      </c>
      <c r="E13" s="11"/>
      <c r="F13" s="93">
        <v>35</v>
      </c>
      <c r="G13" s="45">
        <f t="shared" ref="G13:G19" si="1">SUM(I13:X13)</f>
        <v>109</v>
      </c>
      <c r="H13" s="104">
        <f t="shared" ref="H13:H18" si="2">G13/F13</f>
        <v>3.1142857142857143</v>
      </c>
      <c r="I13" s="135">
        <v>18</v>
      </c>
      <c r="J13" s="132">
        <v>15</v>
      </c>
      <c r="K13" s="132">
        <v>8</v>
      </c>
      <c r="L13" s="132">
        <v>17</v>
      </c>
      <c r="M13" s="132">
        <v>15</v>
      </c>
      <c r="N13" s="132">
        <v>16</v>
      </c>
      <c r="O13" s="132">
        <v>20</v>
      </c>
      <c r="P13" s="53"/>
      <c r="Q13" s="53"/>
      <c r="R13" s="53"/>
      <c r="S13" s="53"/>
      <c r="T13" s="53"/>
      <c r="U13" s="53"/>
      <c r="V13" s="53"/>
      <c r="W13" s="53"/>
      <c r="X13" s="53"/>
    </row>
    <row r="14" spans="1:25" ht="15" customHeight="1" x14ac:dyDescent="0.15">
      <c r="A14" s="174" t="s">
        <v>232</v>
      </c>
      <c r="B14" s="176" t="s">
        <v>233</v>
      </c>
      <c r="C14" s="5" t="s">
        <v>110</v>
      </c>
      <c r="D14" s="12" t="s">
        <v>111</v>
      </c>
      <c r="E14" s="13"/>
      <c r="F14" s="94">
        <v>6</v>
      </c>
      <c r="G14" s="46">
        <f t="shared" si="1"/>
        <v>12</v>
      </c>
      <c r="H14" s="104">
        <f t="shared" si="2"/>
        <v>2</v>
      </c>
      <c r="I14" s="135">
        <v>12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5" ht="15" customHeight="1" x14ac:dyDescent="0.15">
      <c r="A15" s="174"/>
      <c r="B15" s="176"/>
      <c r="C15" s="5" t="s">
        <v>112</v>
      </c>
      <c r="D15" s="12" t="s">
        <v>113</v>
      </c>
      <c r="E15" s="13"/>
      <c r="F15" s="94">
        <v>28</v>
      </c>
      <c r="G15" s="46">
        <f t="shared" si="1"/>
        <v>82</v>
      </c>
      <c r="H15" s="104">
        <f t="shared" si="2"/>
        <v>2.9285714285714284</v>
      </c>
      <c r="I15" s="135">
        <v>10</v>
      </c>
      <c r="J15" s="132">
        <v>10</v>
      </c>
      <c r="K15" s="132">
        <v>26</v>
      </c>
      <c r="L15" s="132">
        <v>9</v>
      </c>
      <c r="M15" s="132">
        <v>15</v>
      </c>
      <c r="N15" s="132">
        <v>12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5" ht="15" customHeight="1" x14ac:dyDescent="0.15">
      <c r="A16" s="174"/>
      <c r="B16" s="176"/>
      <c r="C16" s="17" t="s">
        <v>114</v>
      </c>
      <c r="D16" s="18" t="s">
        <v>115</v>
      </c>
      <c r="E16" s="13"/>
      <c r="F16" s="94">
        <v>5</v>
      </c>
      <c r="G16" s="46">
        <f t="shared" si="1"/>
        <v>18</v>
      </c>
      <c r="H16" s="104">
        <f t="shared" si="2"/>
        <v>3.6</v>
      </c>
      <c r="I16" s="135">
        <v>18</v>
      </c>
      <c r="J16" s="134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ht="15" customHeight="1" x14ac:dyDescent="0.15">
      <c r="A17" s="174"/>
      <c r="B17" s="176"/>
      <c r="C17" s="17" t="s">
        <v>227</v>
      </c>
      <c r="D17" s="18" t="s">
        <v>281</v>
      </c>
      <c r="E17" s="13"/>
      <c r="F17" s="94">
        <v>4</v>
      </c>
      <c r="G17" s="46">
        <f t="shared" si="1"/>
        <v>10</v>
      </c>
      <c r="H17" s="104">
        <f t="shared" si="2"/>
        <v>2.5</v>
      </c>
      <c r="I17" s="135">
        <v>10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ht="15" customHeight="1" x14ac:dyDescent="0.15">
      <c r="A18" s="174"/>
      <c r="B18" s="176"/>
      <c r="C18" s="5" t="s">
        <v>116</v>
      </c>
      <c r="D18" s="12" t="s">
        <v>282</v>
      </c>
      <c r="E18" s="13"/>
      <c r="F18" s="94">
        <v>13</v>
      </c>
      <c r="G18" s="46">
        <f t="shared" si="1"/>
        <v>39</v>
      </c>
      <c r="H18" s="104">
        <f t="shared" si="2"/>
        <v>3</v>
      </c>
      <c r="I18" s="135">
        <v>11</v>
      </c>
      <c r="J18" s="132">
        <v>14</v>
      </c>
      <c r="K18" s="132">
        <v>14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ht="15" customHeight="1" x14ac:dyDescent="0.15">
      <c r="A19" s="174"/>
      <c r="B19" s="176"/>
      <c r="C19" s="5" t="s">
        <v>118</v>
      </c>
      <c r="D19" s="12" t="s">
        <v>283</v>
      </c>
      <c r="E19" s="13"/>
      <c r="F19" s="94">
        <v>9</v>
      </c>
      <c r="G19" s="46">
        <f t="shared" si="1"/>
        <v>19</v>
      </c>
      <c r="H19" s="104">
        <f t="shared" ref="H19:H36" si="3">G19/F19</f>
        <v>2.1111111111111112</v>
      </c>
      <c r="I19" s="135">
        <v>7</v>
      </c>
      <c r="J19" s="132">
        <v>12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15" customHeight="1" x14ac:dyDescent="0.15">
      <c r="A20" s="175"/>
      <c r="B20" s="177"/>
      <c r="C20" s="6"/>
      <c r="D20" s="14"/>
      <c r="E20" s="16" t="s">
        <v>32</v>
      </c>
      <c r="F20" s="92">
        <f>SUM(F13:F19)</f>
        <v>100</v>
      </c>
      <c r="G20" s="66">
        <f>SUM(G13:G19)</f>
        <v>289</v>
      </c>
      <c r="H20" s="66"/>
      <c r="X20" s="53"/>
    </row>
    <row r="21" spans="1:24" ht="15" customHeight="1" x14ac:dyDescent="0.15">
      <c r="A21" s="157" t="s">
        <v>4</v>
      </c>
      <c r="B21" s="158"/>
      <c r="C21" s="4" t="s">
        <v>126</v>
      </c>
      <c r="D21" s="10" t="s">
        <v>127</v>
      </c>
      <c r="E21" s="11"/>
      <c r="F21" s="93">
        <v>29</v>
      </c>
      <c r="G21" s="45">
        <f t="shared" ref="G21:G29" si="4">SUM(I21:X21)</f>
        <v>96</v>
      </c>
      <c r="H21" s="104">
        <f t="shared" si="3"/>
        <v>3.3103448275862069</v>
      </c>
      <c r="I21" s="135">
        <v>17</v>
      </c>
      <c r="J21" s="132">
        <v>11</v>
      </c>
      <c r="K21" s="132">
        <v>11</v>
      </c>
      <c r="L21" s="132">
        <v>11</v>
      </c>
      <c r="M21" s="132">
        <v>14</v>
      </c>
      <c r="N21" s="132">
        <v>12</v>
      </c>
      <c r="O21" s="132">
        <v>20</v>
      </c>
      <c r="P21" s="134"/>
      <c r="Q21" s="134"/>
      <c r="R21" s="134"/>
      <c r="S21" s="53"/>
      <c r="T21" s="53"/>
      <c r="U21" s="53"/>
      <c r="V21" s="53"/>
      <c r="W21" s="53"/>
      <c r="X21" s="53"/>
    </row>
    <row r="22" spans="1:24" ht="15" customHeight="1" x14ac:dyDescent="0.15">
      <c r="A22" s="168" t="s">
        <v>19</v>
      </c>
      <c r="B22" s="178"/>
      <c r="C22" s="5" t="s">
        <v>128</v>
      </c>
      <c r="D22" s="12" t="s">
        <v>129</v>
      </c>
      <c r="E22" s="13"/>
      <c r="F22" s="94">
        <v>9</v>
      </c>
      <c r="G22" s="46">
        <f t="shared" si="4"/>
        <v>25</v>
      </c>
      <c r="H22" s="104">
        <f t="shared" si="3"/>
        <v>2.7777777777777777</v>
      </c>
      <c r="I22" s="135">
        <v>4</v>
      </c>
      <c r="J22" s="132">
        <v>9</v>
      </c>
      <c r="K22" s="132">
        <v>12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ht="15" customHeight="1" x14ac:dyDescent="0.15">
      <c r="A23" s="179"/>
      <c r="B23" s="178"/>
      <c r="C23" s="5" t="s">
        <v>130</v>
      </c>
      <c r="D23" s="12" t="s">
        <v>131</v>
      </c>
      <c r="E23" s="13"/>
      <c r="F23" s="94">
        <v>10</v>
      </c>
      <c r="G23" s="46">
        <f t="shared" si="4"/>
        <v>29</v>
      </c>
      <c r="H23" s="104">
        <f t="shared" si="3"/>
        <v>2.9</v>
      </c>
      <c r="I23" s="135">
        <v>11</v>
      </c>
      <c r="J23" s="132">
        <v>9</v>
      </c>
      <c r="K23" s="132">
        <v>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 x14ac:dyDescent="0.15">
      <c r="A24" s="179"/>
      <c r="B24" s="178"/>
      <c r="C24" s="5" t="s">
        <v>132</v>
      </c>
      <c r="D24" s="12" t="s">
        <v>133</v>
      </c>
      <c r="E24" s="13"/>
      <c r="F24" s="94">
        <v>17</v>
      </c>
      <c r="G24" s="46">
        <f t="shared" si="4"/>
        <v>47</v>
      </c>
      <c r="H24" s="104">
        <f t="shared" si="3"/>
        <v>2.7647058823529411</v>
      </c>
      <c r="I24" s="135">
        <v>14</v>
      </c>
      <c r="J24" s="132">
        <v>7</v>
      </c>
      <c r="K24" s="132">
        <v>12</v>
      </c>
      <c r="L24" s="132">
        <v>14</v>
      </c>
      <c r="M24" s="134"/>
      <c r="N24" s="134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15">
      <c r="A25" s="179"/>
      <c r="B25" s="178"/>
      <c r="C25" s="5" t="s">
        <v>134</v>
      </c>
      <c r="D25" s="12" t="s">
        <v>135</v>
      </c>
      <c r="E25" s="13"/>
      <c r="F25" s="94">
        <v>2</v>
      </c>
      <c r="G25" s="46">
        <f t="shared" si="4"/>
        <v>4</v>
      </c>
      <c r="H25" s="104">
        <f t="shared" si="3"/>
        <v>2</v>
      </c>
      <c r="I25" s="135">
        <v>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15">
      <c r="A26" s="179"/>
      <c r="B26" s="178"/>
      <c r="C26" s="19" t="s">
        <v>136</v>
      </c>
      <c r="D26" s="20" t="s">
        <v>5</v>
      </c>
      <c r="E26" s="21"/>
      <c r="F26" s="94">
        <v>0</v>
      </c>
      <c r="G26" s="46">
        <f t="shared" si="4"/>
        <v>0</v>
      </c>
      <c r="H26" s="70"/>
      <c r="I26" s="13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15">
      <c r="A27" s="179"/>
      <c r="B27" s="178"/>
      <c r="C27" s="5" t="s">
        <v>137</v>
      </c>
      <c r="D27" s="12" t="s">
        <v>138</v>
      </c>
      <c r="E27" s="13"/>
      <c r="F27" s="94">
        <v>2</v>
      </c>
      <c r="G27" s="46">
        <f t="shared" si="4"/>
        <v>4</v>
      </c>
      <c r="H27" s="104">
        <f t="shared" si="3"/>
        <v>2</v>
      </c>
      <c r="I27" s="135">
        <v>4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ht="15" customHeight="1" x14ac:dyDescent="0.15">
      <c r="A28" s="179"/>
      <c r="B28" s="178"/>
      <c r="C28" s="5" t="s">
        <v>139</v>
      </c>
      <c r="D28" s="12" t="s">
        <v>140</v>
      </c>
      <c r="E28" s="13"/>
      <c r="F28" s="94">
        <v>35</v>
      </c>
      <c r="G28" s="46">
        <f t="shared" si="4"/>
        <v>94</v>
      </c>
      <c r="H28" s="104">
        <f t="shared" si="3"/>
        <v>2.6857142857142855</v>
      </c>
      <c r="I28" s="135">
        <v>14</v>
      </c>
      <c r="J28" s="132">
        <v>10</v>
      </c>
      <c r="K28" s="132">
        <v>15</v>
      </c>
      <c r="L28" s="132">
        <v>14</v>
      </c>
      <c r="M28" s="132">
        <v>11</v>
      </c>
      <c r="N28" s="132">
        <v>16</v>
      </c>
      <c r="O28" s="132">
        <v>14</v>
      </c>
      <c r="P28" s="134"/>
      <c r="Q28" s="134"/>
      <c r="R28" s="134"/>
      <c r="S28" s="53"/>
      <c r="T28" s="53"/>
      <c r="U28" s="53"/>
      <c r="V28" s="53"/>
      <c r="W28" s="53"/>
      <c r="X28" s="53"/>
    </row>
    <row r="29" spans="1:24" ht="15" customHeight="1" x14ac:dyDescent="0.15">
      <c r="A29" s="179"/>
      <c r="B29" s="178"/>
      <c r="C29" s="5" t="s">
        <v>235</v>
      </c>
      <c r="D29" s="12" t="s">
        <v>150</v>
      </c>
      <c r="E29" s="15"/>
      <c r="F29" s="96">
        <v>9</v>
      </c>
      <c r="G29" s="46">
        <f t="shared" si="4"/>
        <v>22</v>
      </c>
      <c r="H29" s="104">
        <f t="shared" si="3"/>
        <v>2.4444444444444446</v>
      </c>
      <c r="I29" s="135">
        <v>15</v>
      </c>
      <c r="J29" s="132">
        <v>7</v>
      </c>
      <c r="K29" s="134"/>
      <c r="L29" s="134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s="53" customFormat="1" ht="15" customHeight="1" x14ac:dyDescent="0.15">
      <c r="A30" s="180"/>
      <c r="B30" s="181"/>
      <c r="C30" s="6"/>
      <c r="D30" s="14"/>
      <c r="E30" s="16" t="s">
        <v>32</v>
      </c>
      <c r="F30" s="92">
        <f>SUM(F21:F29)</f>
        <v>113</v>
      </c>
      <c r="G30" s="66">
        <f>SUM(G21:G29)</f>
        <v>321</v>
      </c>
      <c r="H30" s="66"/>
    </row>
    <row r="31" spans="1:24" s="53" customFormat="1" ht="15" customHeight="1" x14ac:dyDescent="0.15">
      <c r="A31" s="157" t="s">
        <v>6</v>
      </c>
      <c r="B31" s="158"/>
      <c r="C31" s="4" t="s">
        <v>236</v>
      </c>
      <c r="D31" s="10" t="s">
        <v>142</v>
      </c>
      <c r="E31" s="13"/>
      <c r="F31" s="94">
        <v>0</v>
      </c>
      <c r="G31" s="45">
        <f t="shared" ref="G31:G37" si="5">SUM(I31:X31)</f>
        <v>0</v>
      </c>
      <c r="H31" s="70"/>
      <c r="I31" s="134"/>
    </row>
    <row r="32" spans="1:24" s="53" customFormat="1" ht="15" customHeight="1" x14ac:dyDescent="0.15">
      <c r="A32" s="184" t="s">
        <v>237</v>
      </c>
      <c r="B32" s="188" t="s">
        <v>238</v>
      </c>
      <c r="C32" s="5" t="s">
        <v>239</v>
      </c>
      <c r="D32" s="12" t="s">
        <v>144</v>
      </c>
      <c r="E32" s="13"/>
      <c r="F32" s="94">
        <v>9</v>
      </c>
      <c r="G32" s="46">
        <f t="shared" si="5"/>
        <v>11</v>
      </c>
      <c r="H32" s="104">
        <f t="shared" si="3"/>
        <v>1.2222222222222223</v>
      </c>
      <c r="I32" s="135">
        <v>7</v>
      </c>
      <c r="J32" s="132">
        <v>4</v>
      </c>
      <c r="K32" s="134"/>
    </row>
    <row r="33" spans="1:24" s="53" customFormat="1" ht="15" customHeight="1" x14ac:dyDescent="0.15">
      <c r="A33" s="184"/>
      <c r="B33" s="188"/>
      <c r="C33" s="5" t="s">
        <v>240</v>
      </c>
      <c r="D33" s="12" t="s">
        <v>146</v>
      </c>
      <c r="E33" s="13"/>
      <c r="F33" s="94">
        <v>6</v>
      </c>
      <c r="G33" s="46">
        <f t="shared" si="5"/>
        <v>8</v>
      </c>
      <c r="H33" s="104">
        <f t="shared" si="3"/>
        <v>1.3333333333333333</v>
      </c>
      <c r="I33" s="135">
        <v>8</v>
      </c>
    </row>
    <row r="34" spans="1:24" s="53" customFormat="1" ht="15" customHeight="1" x14ac:dyDescent="0.15">
      <c r="A34" s="184"/>
      <c r="B34" s="188"/>
      <c r="C34" s="5" t="s">
        <v>241</v>
      </c>
      <c r="D34" s="12" t="s">
        <v>266</v>
      </c>
      <c r="E34" s="13"/>
      <c r="F34" s="94">
        <v>13</v>
      </c>
      <c r="G34" s="46">
        <f t="shared" si="5"/>
        <v>19</v>
      </c>
      <c r="H34" s="104">
        <f t="shared" si="3"/>
        <v>1.4615384615384615</v>
      </c>
      <c r="I34" s="135">
        <v>6</v>
      </c>
      <c r="J34" s="132">
        <v>6</v>
      </c>
      <c r="K34" s="132">
        <v>7</v>
      </c>
      <c r="L34" s="134"/>
      <c r="M34" s="134"/>
      <c r="N34" s="134"/>
      <c r="O34" s="134"/>
    </row>
    <row r="35" spans="1:24" s="53" customFormat="1" ht="15" customHeight="1" x14ac:dyDescent="0.15">
      <c r="A35" s="184"/>
      <c r="B35" s="188"/>
      <c r="C35" s="19" t="s">
        <v>159</v>
      </c>
      <c r="D35" s="20" t="s">
        <v>243</v>
      </c>
      <c r="E35" s="15"/>
      <c r="F35" s="96">
        <v>12</v>
      </c>
      <c r="G35" s="46">
        <f t="shared" si="5"/>
        <v>30</v>
      </c>
      <c r="H35" s="104">
        <f t="shared" si="3"/>
        <v>2.5</v>
      </c>
      <c r="I35" s="135">
        <v>14</v>
      </c>
      <c r="J35" s="132">
        <v>9</v>
      </c>
      <c r="K35" s="132">
        <v>7</v>
      </c>
    </row>
    <row r="36" spans="1:24" s="53" customFormat="1" ht="15" customHeight="1" x14ac:dyDescent="0.15">
      <c r="A36" s="184"/>
      <c r="B36" s="188"/>
      <c r="C36" s="19" t="s">
        <v>161</v>
      </c>
      <c r="D36" s="20" t="s">
        <v>244</v>
      </c>
      <c r="E36" s="13"/>
      <c r="F36" s="94">
        <v>5</v>
      </c>
      <c r="G36" s="46">
        <f t="shared" si="5"/>
        <v>11</v>
      </c>
      <c r="H36" s="104">
        <f t="shared" si="3"/>
        <v>2.2000000000000002</v>
      </c>
      <c r="I36" s="135">
        <v>11</v>
      </c>
    </row>
    <row r="37" spans="1:24" s="53" customFormat="1" ht="15" customHeight="1" x14ac:dyDescent="0.15">
      <c r="A37" s="184"/>
      <c r="B37" s="188"/>
      <c r="C37" s="19" t="s">
        <v>163</v>
      </c>
      <c r="D37" s="20" t="s">
        <v>245</v>
      </c>
      <c r="E37" s="15"/>
      <c r="F37" s="96">
        <v>0</v>
      </c>
      <c r="G37" s="46">
        <f t="shared" si="5"/>
        <v>0</v>
      </c>
      <c r="H37" s="70"/>
    </row>
    <row r="38" spans="1:24" s="53" customFormat="1" ht="15" customHeight="1" x14ac:dyDescent="0.15">
      <c r="A38" s="185"/>
      <c r="B38" s="189"/>
      <c r="C38" s="19"/>
      <c r="D38" s="20"/>
      <c r="E38" s="16" t="s">
        <v>32</v>
      </c>
      <c r="F38" s="92">
        <f>SUM(F31:F37)</f>
        <v>45</v>
      </c>
      <c r="G38" s="51">
        <f>SUM(G31:G37)</f>
        <v>79</v>
      </c>
      <c r="H38" s="66"/>
    </row>
    <row r="39" spans="1:24" s="53" customFormat="1" ht="15" customHeight="1" x14ac:dyDescent="0.15">
      <c r="A39" s="157" t="s">
        <v>246</v>
      </c>
      <c r="B39" s="158"/>
      <c r="C39" s="4" t="s">
        <v>247</v>
      </c>
      <c r="D39" s="10" t="s">
        <v>152</v>
      </c>
      <c r="E39" s="22"/>
      <c r="F39" s="97">
        <v>8</v>
      </c>
      <c r="G39" s="45">
        <f t="shared" ref="G39:G49" si="6">SUM(I39:X39)</f>
        <v>21</v>
      </c>
      <c r="H39" s="104">
        <f t="shared" ref="H39:H45" si="7">G39/F39</f>
        <v>2.625</v>
      </c>
      <c r="I39" s="135">
        <v>21</v>
      </c>
      <c r="J39" s="134"/>
    </row>
    <row r="40" spans="1:24" s="53" customFormat="1" ht="15" customHeight="1" x14ac:dyDescent="0.15">
      <c r="A40" s="168" t="s">
        <v>20</v>
      </c>
      <c r="B40" s="178"/>
      <c r="C40" s="5" t="s">
        <v>248</v>
      </c>
      <c r="D40" s="12" t="s">
        <v>154</v>
      </c>
      <c r="E40" s="23"/>
      <c r="F40" s="98">
        <v>17</v>
      </c>
      <c r="G40" s="46">
        <f t="shared" si="6"/>
        <v>34</v>
      </c>
      <c r="H40" s="104">
        <f t="shared" si="7"/>
        <v>2</v>
      </c>
      <c r="I40" s="135">
        <v>6</v>
      </c>
      <c r="J40" s="132">
        <v>6</v>
      </c>
      <c r="K40" s="132">
        <v>4</v>
      </c>
      <c r="L40" s="132">
        <v>18</v>
      </c>
    </row>
    <row r="41" spans="1:24" s="53" customFormat="1" ht="15" customHeight="1" x14ac:dyDescent="0.15">
      <c r="A41" s="179"/>
      <c r="B41" s="178"/>
      <c r="C41" s="5" t="s">
        <v>228</v>
      </c>
      <c r="D41" s="12" t="s">
        <v>249</v>
      </c>
      <c r="E41" s="23"/>
      <c r="F41" s="94">
        <v>27</v>
      </c>
      <c r="G41" s="46">
        <f t="shared" si="6"/>
        <v>77</v>
      </c>
      <c r="H41" s="104">
        <f t="shared" si="7"/>
        <v>2.8518518518518516</v>
      </c>
      <c r="I41" s="135">
        <v>10</v>
      </c>
      <c r="J41" s="132">
        <v>11</v>
      </c>
      <c r="K41" s="132">
        <v>13</v>
      </c>
      <c r="L41" s="132">
        <v>20</v>
      </c>
      <c r="M41" s="132">
        <v>7</v>
      </c>
      <c r="N41" s="132">
        <v>16</v>
      </c>
    </row>
    <row r="42" spans="1:24" s="53" customFormat="1" ht="15" customHeight="1" x14ac:dyDescent="0.15">
      <c r="A42" s="179"/>
      <c r="B42" s="178"/>
      <c r="C42" s="5" t="s">
        <v>229</v>
      </c>
      <c r="D42" s="12" t="s">
        <v>160</v>
      </c>
      <c r="E42" s="23"/>
      <c r="F42" s="94">
        <v>18</v>
      </c>
      <c r="G42" s="104">
        <f t="shared" si="6"/>
        <v>38</v>
      </c>
      <c r="H42" s="104">
        <f t="shared" si="7"/>
        <v>2.1111111111111112</v>
      </c>
      <c r="I42" s="135">
        <v>8</v>
      </c>
      <c r="J42" s="132">
        <v>12</v>
      </c>
      <c r="K42" s="132">
        <v>8</v>
      </c>
      <c r="L42" s="132">
        <v>10</v>
      </c>
    </row>
    <row r="43" spans="1:24" s="53" customFormat="1" ht="15" customHeight="1" x14ac:dyDescent="0.15">
      <c r="A43" s="179"/>
      <c r="B43" s="178"/>
      <c r="C43" s="17" t="s">
        <v>250</v>
      </c>
      <c r="D43" s="18" t="s">
        <v>162</v>
      </c>
      <c r="E43" s="24"/>
      <c r="F43" s="98">
        <v>5</v>
      </c>
      <c r="G43" s="104">
        <f t="shared" si="6"/>
        <v>11</v>
      </c>
      <c r="H43" s="104">
        <f t="shared" si="7"/>
        <v>2.2000000000000002</v>
      </c>
      <c r="I43" s="135">
        <v>11</v>
      </c>
    </row>
    <row r="44" spans="1:24" s="53" customFormat="1" ht="15" customHeight="1" x14ac:dyDescent="0.15">
      <c r="A44" s="179"/>
      <c r="B44" s="178"/>
      <c r="C44" s="5" t="s">
        <v>251</v>
      </c>
      <c r="D44" s="12" t="s">
        <v>164</v>
      </c>
      <c r="E44" s="23"/>
      <c r="F44" s="94">
        <v>7</v>
      </c>
      <c r="G44" s="104">
        <f t="shared" si="6"/>
        <v>27</v>
      </c>
      <c r="H44" s="104">
        <f t="shared" si="7"/>
        <v>3.8571428571428572</v>
      </c>
      <c r="I44" s="135">
        <v>13</v>
      </c>
      <c r="J44" s="132">
        <v>14</v>
      </c>
      <c r="K44" s="134"/>
    </row>
    <row r="45" spans="1:24" s="53" customFormat="1" ht="15" customHeight="1" x14ac:dyDescent="0.15">
      <c r="A45" s="179"/>
      <c r="B45" s="178"/>
      <c r="C45" s="5" t="s">
        <v>252</v>
      </c>
      <c r="D45" s="12" t="s">
        <v>166</v>
      </c>
      <c r="E45" s="23"/>
      <c r="F45" s="94">
        <v>12</v>
      </c>
      <c r="G45" s="104">
        <f t="shared" si="6"/>
        <v>39</v>
      </c>
      <c r="H45" s="104">
        <f t="shared" si="7"/>
        <v>3.25</v>
      </c>
      <c r="I45" s="135">
        <v>9</v>
      </c>
      <c r="J45" s="132">
        <v>16</v>
      </c>
      <c r="K45" s="132">
        <v>14</v>
      </c>
      <c r="L45" s="134"/>
      <c r="M45" s="134"/>
    </row>
    <row r="46" spans="1:24" s="53" customFormat="1" ht="15" customHeight="1" x14ac:dyDescent="0.15">
      <c r="A46" s="179"/>
      <c r="B46" s="178"/>
      <c r="C46" s="5" t="s">
        <v>253</v>
      </c>
      <c r="D46" s="12" t="s">
        <v>168</v>
      </c>
      <c r="E46" s="23"/>
      <c r="F46" s="94">
        <v>36</v>
      </c>
      <c r="G46" s="46">
        <f>SUM(I46:X46)</f>
        <v>93</v>
      </c>
      <c r="H46" s="104">
        <f>G46/F46</f>
        <v>2.5833333333333335</v>
      </c>
      <c r="I46" s="135">
        <v>13</v>
      </c>
      <c r="J46" s="132">
        <v>10</v>
      </c>
      <c r="K46" s="132">
        <v>8</v>
      </c>
      <c r="L46" s="132">
        <v>14</v>
      </c>
      <c r="M46" s="132">
        <v>13</v>
      </c>
      <c r="N46" s="132">
        <v>10</v>
      </c>
      <c r="O46" s="132">
        <v>12</v>
      </c>
      <c r="P46" s="132">
        <v>13</v>
      </c>
      <c r="Q46" s="134"/>
      <c r="R46" s="134"/>
      <c r="S46" s="134"/>
      <c r="T46" s="134"/>
      <c r="U46" s="134"/>
      <c r="V46" s="134"/>
      <c r="W46" s="134"/>
      <c r="X46" s="134"/>
    </row>
    <row r="47" spans="1:24" s="53" customFormat="1" ht="15" customHeight="1" x14ac:dyDescent="0.15">
      <c r="A47" s="179"/>
      <c r="B47" s="178"/>
      <c r="C47" s="5" t="s">
        <v>230</v>
      </c>
      <c r="D47" s="12" t="s">
        <v>170</v>
      </c>
      <c r="E47" s="23"/>
      <c r="F47" s="94">
        <v>26</v>
      </c>
      <c r="G47" s="46">
        <f>SUM(I47:T47)</f>
        <v>49</v>
      </c>
      <c r="H47" s="104">
        <f>G47/F47</f>
        <v>1.8846153846153846</v>
      </c>
      <c r="I47" s="135">
        <v>6</v>
      </c>
      <c r="J47" s="132">
        <v>9</v>
      </c>
      <c r="K47" s="132">
        <v>13</v>
      </c>
      <c r="L47" s="132">
        <v>12</v>
      </c>
      <c r="M47" s="132">
        <v>9</v>
      </c>
      <c r="U47" s="1"/>
      <c r="V47" s="1"/>
      <c r="W47" s="1"/>
      <c r="X47" s="1"/>
    </row>
    <row r="48" spans="1:24" s="53" customFormat="1" ht="15" customHeight="1" x14ac:dyDescent="0.15">
      <c r="A48" s="179"/>
      <c r="B48" s="178"/>
      <c r="C48" s="17" t="s">
        <v>231</v>
      </c>
      <c r="D48" s="18" t="s">
        <v>172</v>
      </c>
      <c r="E48" s="23"/>
      <c r="F48" s="94">
        <v>14</v>
      </c>
      <c r="G48" s="46">
        <f t="shared" si="6"/>
        <v>37</v>
      </c>
      <c r="H48" s="104">
        <f>G48/F48</f>
        <v>2.6428571428571428</v>
      </c>
      <c r="I48" s="135">
        <v>10</v>
      </c>
      <c r="J48" s="132">
        <v>13</v>
      </c>
      <c r="K48" s="132">
        <v>14</v>
      </c>
      <c r="L48" s="134"/>
      <c r="M48" s="134"/>
    </row>
    <row r="49" spans="1:24" s="53" customFormat="1" ht="15" customHeight="1" x14ac:dyDescent="0.15">
      <c r="A49" s="179"/>
      <c r="B49" s="178"/>
      <c r="C49" s="17" t="s">
        <v>254</v>
      </c>
      <c r="D49" s="18" t="s">
        <v>7</v>
      </c>
      <c r="E49" s="25"/>
      <c r="F49" s="96">
        <v>0</v>
      </c>
      <c r="G49" s="46">
        <f t="shared" si="6"/>
        <v>0</v>
      </c>
      <c r="H49" s="70"/>
      <c r="I49" s="134"/>
    </row>
    <row r="50" spans="1:24" s="53" customFormat="1" ht="15" customHeight="1" x14ac:dyDescent="0.15">
      <c r="A50" s="180"/>
      <c r="B50" s="181"/>
      <c r="C50" s="6"/>
      <c r="D50" s="14"/>
      <c r="E50" s="26" t="s">
        <v>32</v>
      </c>
      <c r="F50" s="99">
        <f>SUM(F39:F49)</f>
        <v>170</v>
      </c>
      <c r="G50" s="66">
        <f>SUM(G39:G49)</f>
        <v>426</v>
      </c>
      <c r="H50" s="66"/>
    </row>
    <row r="51" spans="1:24" s="53" customFormat="1" ht="15" customHeight="1" x14ac:dyDescent="0.15">
      <c r="A51" s="190" t="s">
        <v>255</v>
      </c>
      <c r="B51" s="191"/>
      <c r="C51" s="4" t="s">
        <v>174</v>
      </c>
      <c r="D51" s="10" t="s">
        <v>72</v>
      </c>
      <c r="E51" s="22"/>
      <c r="F51" s="97">
        <v>2</v>
      </c>
      <c r="G51" s="51">
        <f t="shared" ref="G51:G56" si="8">SUM(I51:X51)</f>
        <v>4</v>
      </c>
      <c r="H51" s="104">
        <f t="shared" ref="H51" si="9">G51/F51</f>
        <v>2</v>
      </c>
      <c r="I51" s="135">
        <v>4</v>
      </c>
    </row>
    <row r="52" spans="1:24" s="53" customFormat="1" ht="15" customHeight="1" x14ac:dyDescent="0.15">
      <c r="A52" s="168" t="s">
        <v>33</v>
      </c>
      <c r="B52" s="169"/>
      <c r="C52" s="5" t="s">
        <v>175</v>
      </c>
      <c r="D52" s="12" t="s">
        <v>74</v>
      </c>
      <c r="E52" s="23"/>
      <c r="F52" s="94">
        <v>24</v>
      </c>
      <c r="G52" s="46">
        <f t="shared" si="8"/>
        <v>56</v>
      </c>
      <c r="H52" s="104">
        <f>G52/F52</f>
        <v>2.3333333333333335</v>
      </c>
      <c r="I52" s="135">
        <v>23</v>
      </c>
      <c r="J52" s="132">
        <v>12</v>
      </c>
      <c r="K52" s="132">
        <v>7</v>
      </c>
      <c r="L52" s="132">
        <v>8</v>
      </c>
      <c r="M52" s="132">
        <v>6</v>
      </c>
      <c r="N52" s="134"/>
    </row>
    <row r="53" spans="1:24" s="53" customFormat="1" ht="15" customHeight="1" x14ac:dyDescent="0.15">
      <c r="A53" s="168"/>
      <c r="B53" s="169"/>
      <c r="C53" s="7" t="s">
        <v>176</v>
      </c>
      <c r="D53" s="12" t="s">
        <v>75</v>
      </c>
      <c r="E53" s="27"/>
      <c r="F53" s="98">
        <v>5</v>
      </c>
      <c r="G53" s="46">
        <f t="shared" si="8"/>
        <v>31</v>
      </c>
      <c r="H53" s="104">
        <f>G53/F53</f>
        <v>6.2</v>
      </c>
      <c r="I53" s="135">
        <v>31</v>
      </c>
      <c r="J53" s="134"/>
    </row>
    <row r="54" spans="1:24" s="53" customFormat="1" ht="15" customHeight="1" x14ac:dyDescent="0.15">
      <c r="A54" s="168"/>
      <c r="B54" s="169"/>
      <c r="C54" s="7" t="s">
        <v>177</v>
      </c>
      <c r="D54" s="12" t="s">
        <v>76</v>
      </c>
      <c r="E54" s="27"/>
      <c r="F54" s="98">
        <v>4</v>
      </c>
      <c r="G54" s="46">
        <f t="shared" si="8"/>
        <v>8</v>
      </c>
      <c r="H54" s="104">
        <f t="shared" ref="H54" si="10">G54/F54</f>
        <v>2</v>
      </c>
      <c r="I54" s="135">
        <v>8</v>
      </c>
    </row>
    <row r="55" spans="1:24" s="53" customFormat="1" ht="15" customHeight="1" x14ac:dyDescent="0.15">
      <c r="A55" s="168"/>
      <c r="B55" s="169"/>
      <c r="C55" s="7" t="s">
        <v>178</v>
      </c>
      <c r="D55" s="12" t="s">
        <v>77</v>
      </c>
      <c r="E55" s="28"/>
      <c r="F55" s="98">
        <v>0</v>
      </c>
      <c r="G55" s="46">
        <f t="shared" si="8"/>
        <v>0</v>
      </c>
      <c r="H55" s="70"/>
      <c r="I55" s="134"/>
    </row>
    <row r="56" spans="1:24" s="53" customFormat="1" ht="15" customHeight="1" x14ac:dyDescent="0.15">
      <c r="A56" s="168"/>
      <c r="B56" s="169"/>
      <c r="C56" s="29" t="s">
        <v>179</v>
      </c>
      <c r="D56" s="14" t="s">
        <v>78</v>
      </c>
      <c r="E56" s="25"/>
      <c r="F56" s="100">
        <v>0</v>
      </c>
      <c r="G56" s="107">
        <f t="shared" si="8"/>
        <v>0</v>
      </c>
      <c r="H56" s="70"/>
      <c r="I56" s="134"/>
    </row>
    <row r="57" spans="1:24" s="53" customFormat="1" ht="15" customHeight="1" x14ac:dyDescent="0.15">
      <c r="A57" s="170"/>
      <c r="B57" s="171"/>
      <c r="C57" s="6"/>
      <c r="D57" s="14"/>
      <c r="E57" s="16" t="s">
        <v>32</v>
      </c>
      <c r="F57" s="92">
        <f>SUM(F51:F56)</f>
        <v>35</v>
      </c>
      <c r="G57" s="107">
        <f>SUM(G51:G56)</f>
        <v>99</v>
      </c>
      <c r="H57" s="66"/>
    </row>
    <row r="58" spans="1:24" s="53" customFormat="1" ht="15" customHeight="1" x14ac:dyDescent="0.15">
      <c r="A58" s="157" t="s">
        <v>256</v>
      </c>
      <c r="B58" s="158"/>
      <c r="C58" s="4" t="s">
        <v>257</v>
      </c>
      <c r="D58" s="10" t="s">
        <v>9</v>
      </c>
      <c r="E58" s="22"/>
      <c r="F58" s="172">
        <v>16</v>
      </c>
      <c r="G58" s="162">
        <f>SUM(I58:X58)</f>
        <v>44</v>
      </c>
      <c r="H58" s="165">
        <f>G58/F57</f>
        <v>1.2571428571428571</v>
      </c>
      <c r="I58" s="132">
        <v>6</v>
      </c>
      <c r="J58" s="132">
        <v>13</v>
      </c>
      <c r="K58" s="132">
        <v>19</v>
      </c>
      <c r="L58" s="132">
        <v>6</v>
      </c>
    </row>
    <row r="59" spans="1:24" s="53" customFormat="1" ht="15" customHeight="1" x14ac:dyDescent="0.15">
      <c r="A59" s="184" t="s">
        <v>21</v>
      </c>
      <c r="B59" s="186" t="s">
        <v>22</v>
      </c>
      <c r="C59" s="5" t="s">
        <v>258</v>
      </c>
      <c r="D59" s="12" t="s">
        <v>10</v>
      </c>
      <c r="E59" s="23"/>
      <c r="F59" s="200"/>
      <c r="G59" s="163"/>
      <c r="H59" s="182"/>
    </row>
    <row r="60" spans="1:24" s="53" customFormat="1" ht="15" customHeight="1" x14ac:dyDescent="0.15">
      <c r="A60" s="184"/>
      <c r="B60" s="186"/>
      <c r="C60" s="5" t="s">
        <v>259</v>
      </c>
      <c r="D60" s="12" t="s">
        <v>11</v>
      </c>
      <c r="E60" s="23"/>
      <c r="F60" s="200"/>
      <c r="G60" s="163"/>
      <c r="H60" s="182"/>
    </row>
    <row r="61" spans="1:24" s="53" customFormat="1" ht="15" customHeight="1" x14ac:dyDescent="0.15">
      <c r="A61" s="184"/>
      <c r="B61" s="186"/>
      <c r="C61" s="5" t="s">
        <v>260</v>
      </c>
      <c r="D61" s="12" t="s">
        <v>12</v>
      </c>
      <c r="E61" s="23"/>
      <c r="F61" s="200"/>
      <c r="G61" s="163"/>
      <c r="H61" s="182"/>
    </row>
    <row r="62" spans="1:24" s="53" customFormat="1" ht="15" customHeight="1" x14ac:dyDescent="0.15">
      <c r="A62" s="184"/>
      <c r="B62" s="186"/>
      <c r="C62" s="5" t="s">
        <v>261</v>
      </c>
      <c r="D62" s="12" t="s">
        <v>13</v>
      </c>
      <c r="E62" s="23"/>
      <c r="F62" s="200"/>
      <c r="G62" s="163"/>
      <c r="H62" s="182"/>
    </row>
    <row r="63" spans="1:24" s="53" customFormat="1" ht="15" customHeight="1" x14ac:dyDescent="0.15">
      <c r="A63" s="184"/>
      <c r="B63" s="186"/>
      <c r="C63" s="5" t="s">
        <v>262</v>
      </c>
      <c r="D63" s="12" t="s">
        <v>14</v>
      </c>
      <c r="E63" s="23"/>
      <c r="F63" s="200"/>
      <c r="G63" s="163"/>
      <c r="H63" s="18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53" customFormat="1" ht="15" customHeight="1" x14ac:dyDescent="0.15">
      <c r="A64" s="184"/>
      <c r="B64" s="186"/>
      <c r="C64" s="6" t="s">
        <v>263</v>
      </c>
      <c r="D64" s="14" t="s">
        <v>181</v>
      </c>
      <c r="E64" s="25"/>
      <c r="F64" s="201"/>
      <c r="G64" s="164"/>
      <c r="H64" s="183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53" customFormat="1" ht="13.5" x14ac:dyDescent="0.15">
      <c r="A65" s="185"/>
      <c r="B65" s="187"/>
      <c r="C65" s="6"/>
      <c r="D65" s="14"/>
      <c r="E65" s="26" t="s">
        <v>32</v>
      </c>
      <c r="F65" s="99">
        <f>SUM(F58)</f>
        <v>16</v>
      </c>
      <c r="G65" s="120">
        <f>G58</f>
        <v>44</v>
      </c>
      <c r="H65" s="119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53" customFormat="1" ht="13.5" x14ac:dyDescent="0.15">
      <c r="A66" s="136"/>
      <c r="B66" s="137"/>
      <c r="C66" s="138"/>
      <c r="D66" s="36"/>
      <c r="E66" s="139"/>
      <c r="F66" s="92"/>
      <c r="G66" s="119"/>
      <c r="H66" s="119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53" customFormat="1" ht="13.5" x14ac:dyDescent="0.15">
      <c r="A67" s="33"/>
      <c r="B67" s="34"/>
      <c r="C67" s="35"/>
      <c r="D67" s="36"/>
      <c r="E67" s="37" t="s">
        <v>34</v>
      </c>
      <c r="F67" s="101">
        <f>SUM(F65,F57,F50,F30,F38,F20,F12)</f>
        <v>487</v>
      </c>
      <c r="G67" s="120">
        <f>SUM(G12,G20,G30,G38,G50,G57,G65)</f>
        <v>1275</v>
      </c>
      <c r="H67" s="119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53" customFormat="1" x14ac:dyDescent="0.15">
      <c r="A68" s="1"/>
      <c r="B68" s="1"/>
      <c r="C68" s="2"/>
      <c r="D68" s="1"/>
      <c r="E68" s="2"/>
      <c r="F68" s="1"/>
      <c r="G68" s="1"/>
      <c r="H68" s="1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53" customFormat="1" x14ac:dyDescent="0.15">
      <c r="A69" s="1"/>
      <c r="B69" s="1"/>
      <c r="C69" s="1"/>
      <c r="D69" s="1"/>
      <c r="E69" s="2"/>
      <c r="F69" s="1"/>
      <c r="G69" s="1"/>
      <c r="H69" s="1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53" customFormat="1" x14ac:dyDescent="0.15">
      <c r="A70" s="1"/>
      <c r="B70" s="1"/>
      <c r="C70" s="1"/>
      <c r="D70" s="1"/>
      <c r="E70" s="2"/>
      <c r="F70" s="1"/>
      <c r="G70" s="1"/>
      <c r="H70" s="1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53" customFormat="1" x14ac:dyDescent="0.15">
      <c r="A71" s="1"/>
      <c r="B71" s="1"/>
      <c r="C71" s="1"/>
      <c r="D71" s="1"/>
      <c r="E71" s="2"/>
      <c r="F71" s="1"/>
      <c r="G71" s="1"/>
      <c r="H71" s="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53" customFormat="1" x14ac:dyDescent="0.15">
      <c r="A72" s="1"/>
      <c r="B72" s="1"/>
      <c r="C72" s="1"/>
      <c r="D72" s="1"/>
      <c r="E72" s="2"/>
      <c r="F72" s="1"/>
      <c r="G72" s="1"/>
      <c r="H72" s="1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53" customFormat="1" x14ac:dyDescent="0.15">
      <c r="A73" s="1"/>
      <c r="B73" s="1"/>
      <c r="C73" s="1"/>
      <c r="D73" s="1"/>
      <c r="E73" s="2"/>
      <c r="F73" s="1"/>
      <c r="G73" s="1"/>
      <c r="H73" s="1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53" customFormat="1" x14ac:dyDescent="0.15">
      <c r="A74" s="1"/>
      <c r="B74" s="1"/>
      <c r="C74" s="1"/>
      <c r="D74" s="1"/>
      <c r="E74" s="2"/>
      <c r="F74" s="1"/>
      <c r="G74" s="1"/>
      <c r="H74" s="1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</sheetData>
  <mergeCells count="25">
    <mergeCell ref="A58:B58"/>
    <mergeCell ref="F58:F64"/>
    <mergeCell ref="G58:G64"/>
    <mergeCell ref="H58:H64"/>
    <mergeCell ref="A59:A65"/>
    <mergeCell ref="B59:B65"/>
    <mergeCell ref="A52:B57"/>
    <mergeCell ref="A13:B13"/>
    <mergeCell ref="A14:A20"/>
    <mergeCell ref="B14:B20"/>
    <mergeCell ref="A21:B21"/>
    <mergeCell ref="A22:B30"/>
    <mergeCell ref="A31:B31"/>
    <mergeCell ref="A32:A38"/>
    <mergeCell ref="B32:B38"/>
    <mergeCell ref="A39:B39"/>
    <mergeCell ref="A40:B50"/>
    <mergeCell ref="A51:B51"/>
    <mergeCell ref="A1:H1"/>
    <mergeCell ref="A3:B3"/>
    <mergeCell ref="A4:B4"/>
    <mergeCell ref="F4:F11"/>
    <mergeCell ref="G4:G11"/>
    <mergeCell ref="H4:H11"/>
    <mergeCell ref="A5:B1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C77E7-0741-48D5-A1C6-6B976EC2EE14}">
  <dimension ref="A1:Y71"/>
  <sheetViews>
    <sheetView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A3" sqref="A3:B3"/>
    </sheetView>
  </sheetViews>
  <sheetFormatPr defaultRowHeight="12" outlineLevelCol="1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24" width="9.33203125" hidden="1" customWidth="1" outlineLevel="1"/>
    <col min="25" max="25" width="33.6640625" style="53" customWidth="1" collapsed="1"/>
    <col min="26" max="16384" width="9.33203125" style="1"/>
  </cols>
  <sheetData>
    <row r="1" spans="1:25" ht="17.25" x14ac:dyDescent="0.2">
      <c r="A1" s="159" t="s">
        <v>276</v>
      </c>
      <c r="B1" s="159"/>
      <c r="C1" s="159"/>
      <c r="D1" s="159"/>
      <c r="E1" s="159"/>
      <c r="F1" s="159"/>
      <c r="G1" s="159"/>
      <c r="H1" s="159"/>
    </row>
    <row r="2" spans="1:25" ht="6.75" customHeight="1" x14ac:dyDescent="0.15"/>
    <row r="3" spans="1:25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277</v>
      </c>
      <c r="G3" s="39" t="s">
        <v>37</v>
      </c>
      <c r="H3" s="52" t="s">
        <v>81</v>
      </c>
      <c r="Y3" s="54"/>
    </row>
    <row r="4" spans="1:25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16</v>
      </c>
      <c r="G4" s="162">
        <f>SUM(I4:X4)</f>
        <v>32</v>
      </c>
      <c r="H4" s="165">
        <f t="shared" ref="H4:H11" si="0">G4/F4</f>
        <v>2</v>
      </c>
      <c r="I4" s="135">
        <v>14</v>
      </c>
      <c r="J4" s="132">
        <v>10</v>
      </c>
      <c r="K4" s="132">
        <v>7</v>
      </c>
      <c r="L4" s="132">
        <v>1</v>
      </c>
      <c r="P4" s="53"/>
      <c r="Q4" s="53"/>
      <c r="R4" s="53"/>
      <c r="S4" s="53"/>
      <c r="T4" s="53"/>
      <c r="U4" s="53"/>
      <c r="V4" s="53"/>
      <c r="W4" s="53"/>
      <c r="X4" s="53"/>
    </row>
    <row r="5" spans="1:25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163"/>
      <c r="H5" s="166" t="e">
        <f t="shared" si="0"/>
        <v>#DIV/0!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5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163"/>
      <c r="H6" s="166" t="e">
        <f t="shared" si="0"/>
        <v>#DIV/0!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5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163"/>
      <c r="H7" s="166" t="e">
        <f t="shared" si="0"/>
        <v>#DIV/0!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5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163"/>
      <c r="H8" s="166" t="e">
        <f t="shared" si="0"/>
        <v>#DIV/0!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5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163"/>
      <c r="H9" s="166" t="e">
        <f t="shared" si="0"/>
        <v>#DIV/0!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5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163"/>
      <c r="H10" s="166" t="e">
        <f t="shared" si="0"/>
        <v>#DIV/0!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5" ht="15" customHeight="1" x14ac:dyDescent="0.15">
      <c r="A11" s="168"/>
      <c r="B11" s="169"/>
      <c r="C11" s="6" t="s">
        <v>106</v>
      </c>
      <c r="D11" s="14" t="s">
        <v>107</v>
      </c>
      <c r="E11" s="15"/>
      <c r="F11" s="201"/>
      <c r="G11" s="164"/>
      <c r="H11" s="167" t="e">
        <f t="shared" si="0"/>
        <v>#DIV/0!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5" ht="15" customHeight="1" x14ac:dyDescent="0.15">
      <c r="A12" s="170"/>
      <c r="B12" s="171"/>
      <c r="C12" s="6"/>
      <c r="D12" s="14"/>
      <c r="E12" s="16" t="s">
        <v>32</v>
      </c>
      <c r="F12" s="92">
        <f>SUM(F4:F11)</f>
        <v>16</v>
      </c>
      <c r="G12" s="66">
        <f>SUM(G4)</f>
        <v>32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5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22</v>
      </c>
      <c r="G13" s="45">
        <f t="shared" ref="G13:G22" si="1">SUM(I13:X13)</f>
        <v>58</v>
      </c>
      <c r="H13" s="104">
        <f t="shared" ref="H13:H20" si="2">G13/F13</f>
        <v>2.6363636363636362</v>
      </c>
      <c r="I13" s="135">
        <v>10</v>
      </c>
      <c r="J13" s="132">
        <v>10</v>
      </c>
      <c r="K13" s="132">
        <v>10</v>
      </c>
      <c r="L13" s="132">
        <v>6</v>
      </c>
      <c r="M13" s="132">
        <v>11</v>
      </c>
      <c r="N13" s="132">
        <v>11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5" ht="15" customHeight="1" x14ac:dyDescent="0.15">
      <c r="A14" s="174" t="s">
        <v>232</v>
      </c>
      <c r="B14" s="176" t="s">
        <v>233</v>
      </c>
      <c r="C14" s="5" t="s">
        <v>110</v>
      </c>
      <c r="D14" s="12" t="s">
        <v>111</v>
      </c>
      <c r="E14" s="13"/>
      <c r="F14" s="94">
        <v>5</v>
      </c>
      <c r="G14" s="46">
        <f t="shared" si="1"/>
        <v>8</v>
      </c>
      <c r="H14" s="104">
        <f t="shared" si="2"/>
        <v>1.6</v>
      </c>
      <c r="I14" s="135">
        <v>8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5" ht="15" customHeight="1" x14ac:dyDescent="0.15">
      <c r="A15" s="174"/>
      <c r="B15" s="176"/>
      <c r="C15" s="5" t="s">
        <v>112</v>
      </c>
      <c r="D15" s="12" t="s">
        <v>113</v>
      </c>
      <c r="E15" s="13"/>
      <c r="F15" s="94">
        <v>26</v>
      </c>
      <c r="G15" s="46">
        <f t="shared" si="1"/>
        <v>64</v>
      </c>
      <c r="H15" s="104">
        <f t="shared" si="2"/>
        <v>2.4615384615384617</v>
      </c>
      <c r="I15" s="135">
        <v>23</v>
      </c>
      <c r="J15" s="132">
        <v>11</v>
      </c>
      <c r="K15" s="132">
        <v>7</v>
      </c>
      <c r="L15" s="132">
        <v>12</v>
      </c>
      <c r="M15" s="132">
        <v>11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5" ht="15" customHeight="1" x14ac:dyDescent="0.15">
      <c r="A16" s="174"/>
      <c r="B16" s="176"/>
      <c r="C16" s="17" t="s">
        <v>114</v>
      </c>
      <c r="D16" s="18" t="s">
        <v>115</v>
      </c>
      <c r="E16" s="13"/>
      <c r="F16" s="94">
        <v>7</v>
      </c>
      <c r="G16" s="46">
        <f t="shared" si="1"/>
        <v>17</v>
      </c>
      <c r="H16" s="104">
        <f t="shared" si="2"/>
        <v>2.4285714285714284</v>
      </c>
      <c r="I16" s="135">
        <v>6</v>
      </c>
      <c r="J16" s="132">
        <v>11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5" ht="15" customHeight="1" x14ac:dyDescent="0.15">
      <c r="A17" s="174"/>
      <c r="B17" s="176"/>
      <c r="C17" s="17" t="s">
        <v>227</v>
      </c>
      <c r="D17" s="18" t="s">
        <v>234</v>
      </c>
      <c r="E17" s="13"/>
      <c r="F17" s="94">
        <v>3</v>
      </c>
      <c r="G17" s="46">
        <f t="shared" si="1"/>
        <v>6</v>
      </c>
      <c r="H17" s="104">
        <f t="shared" si="2"/>
        <v>2</v>
      </c>
      <c r="I17" s="135">
        <v>6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5" ht="15" customHeight="1" x14ac:dyDescent="0.15">
      <c r="A18" s="174"/>
      <c r="B18" s="176"/>
      <c r="C18" s="5" t="s">
        <v>116</v>
      </c>
      <c r="D18" s="12" t="s">
        <v>117</v>
      </c>
      <c r="E18" s="13"/>
      <c r="F18" s="94">
        <v>6</v>
      </c>
      <c r="G18" s="46">
        <f t="shared" si="1"/>
        <v>12</v>
      </c>
      <c r="H18" s="104">
        <f t="shared" si="2"/>
        <v>2</v>
      </c>
      <c r="I18" s="135">
        <v>7</v>
      </c>
      <c r="J18" s="132">
        <v>5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5" ht="15" customHeight="1" x14ac:dyDescent="0.15">
      <c r="A19" s="174"/>
      <c r="B19" s="176"/>
      <c r="C19" s="5" t="s">
        <v>118</v>
      </c>
      <c r="D19" s="12" t="s">
        <v>119</v>
      </c>
      <c r="E19" s="13"/>
      <c r="F19" s="94">
        <v>1</v>
      </c>
      <c r="G19" s="46">
        <f t="shared" si="1"/>
        <v>2</v>
      </c>
      <c r="H19" s="104">
        <f>(G19+G21)/(F19+F21)</f>
        <v>2</v>
      </c>
      <c r="I19" s="135">
        <v>2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 t="s">
        <v>190</v>
      </c>
    </row>
    <row r="20" spans="1:25" ht="15" customHeight="1" x14ac:dyDescent="0.15">
      <c r="A20" s="174"/>
      <c r="B20" s="176"/>
      <c r="C20" s="5" t="s">
        <v>120</v>
      </c>
      <c r="D20" s="12" t="s">
        <v>121</v>
      </c>
      <c r="E20" s="13"/>
      <c r="F20" s="94">
        <v>5</v>
      </c>
      <c r="G20" s="46">
        <f t="shared" si="1"/>
        <v>6</v>
      </c>
      <c r="H20" s="104">
        <f t="shared" si="2"/>
        <v>1.2</v>
      </c>
      <c r="I20" s="135">
        <v>6</v>
      </c>
      <c r="J20" s="134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5" ht="15" customHeight="1" x14ac:dyDescent="0.15">
      <c r="A21" s="174"/>
      <c r="B21" s="176"/>
      <c r="C21" s="5" t="s">
        <v>122</v>
      </c>
      <c r="D21" s="12" t="s">
        <v>123</v>
      </c>
      <c r="E21" s="13"/>
      <c r="F21" s="94">
        <v>2</v>
      </c>
      <c r="G21" s="46">
        <f t="shared" si="1"/>
        <v>4</v>
      </c>
      <c r="H21" s="104">
        <f>(G19+G21)/(F19+F21)</f>
        <v>2</v>
      </c>
      <c r="I21" s="135">
        <v>4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 t="s">
        <v>190</v>
      </c>
    </row>
    <row r="22" spans="1:25" ht="15" customHeight="1" x14ac:dyDescent="0.15">
      <c r="A22" s="174"/>
      <c r="B22" s="176"/>
      <c r="C22" s="5" t="s">
        <v>124</v>
      </c>
      <c r="D22" s="12" t="s">
        <v>125</v>
      </c>
      <c r="E22" s="13"/>
      <c r="F22" s="95">
        <v>0</v>
      </c>
      <c r="G22" s="48">
        <f t="shared" si="1"/>
        <v>0</v>
      </c>
      <c r="H22" s="70"/>
      <c r="I22" s="134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5" customHeight="1" x14ac:dyDescent="0.15">
      <c r="A23" s="175"/>
      <c r="B23" s="177"/>
      <c r="C23" s="6"/>
      <c r="D23" s="14"/>
      <c r="E23" s="16" t="s">
        <v>32</v>
      </c>
      <c r="F23" s="92">
        <f>SUM(F13:F22)</f>
        <v>77</v>
      </c>
      <c r="G23" s="66">
        <f>SUM(G13:G22)</f>
        <v>177</v>
      </c>
      <c r="H23" s="66"/>
      <c r="X23" s="53"/>
    </row>
    <row r="24" spans="1:25" ht="15" customHeight="1" x14ac:dyDescent="0.15">
      <c r="A24" s="157" t="s">
        <v>4</v>
      </c>
      <c r="B24" s="158"/>
      <c r="C24" s="4" t="s">
        <v>126</v>
      </c>
      <c r="D24" s="10" t="s">
        <v>127</v>
      </c>
      <c r="E24" s="11"/>
      <c r="F24" s="93">
        <v>41</v>
      </c>
      <c r="G24" s="45">
        <f t="shared" ref="G24:G32" si="3">SUM(I24:X24)</f>
        <v>135</v>
      </c>
      <c r="H24" s="104">
        <f t="shared" ref="H24:H39" si="4">G24/F24</f>
        <v>3.2926829268292681</v>
      </c>
      <c r="I24" s="135">
        <v>19</v>
      </c>
      <c r="J24" s="132">
        <v>13</v>
      </c>
      <c r="K24" s="132">
        <v>10</v>
      </c>
      <c r="L24" s="132">
        <v>7</v>
      </c>
      <c r="M24" s="132">
        <v>18</v>
      </c>
      <c r="N24" s="132">
        <v>24</v>
      </c>
      <c r="O24" s="132">
        <v>7</v>
      </c>
      <c r="P24" s="132">
        <v>9</v>
      </c>
      <c r="Q24" s="132">
        <v>18</v>
      </c>
      <c r="R24" s="132">
        <v>10</v>
      </c>
      <c r="S24" s="53"/>
      <c r="T24" s="53"/>
      <c r="U24" s="53"/>
      <c r="V24" s="53"/>
      <c r="W24" s="53"/>
      <c r="X24" s="53"/>
    </row>
    <row r="25" spans="1:25" ht="15" customHeight="1" x14ac:dyDescent="0.15">
      <c r="A25" s="168" t="s">
        <v>19</v>
      </c>
      <c r="B25" s="178"/>
      <c r="C25" s="5" t="s">
        <v>128</v>
      </c>
      <c r="D25" s="12" t="s">
        <v>129</v>
      </c>
      <c r="E25" s="13"/>
      <c r="F25" s="94">
        <v>7</v>
      </c>
      <c r="G25" s="46">
        <f t="shared" si="3"/>
        <v>20</v>
      </c>
      <c r="H25" s="104">
        <f t="shared" si="4"/>
        <v>2.8571428571428572</v>
      </c>
      <c r="I25" s="135">
        <v>12</v>
      </c>
      <c r="J25" s="132">
        <v>8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5" ht="15" customHeight="1" x14ac:dyDescent="0.15">
      <c r="A26" s="179"/>
      <c r="B26" s="178"/>
      <c r="C26" s="5" t="s">
        <v>130</v>
      </c>
      <c r="D26" s="12" t="s">
        <v>131</v>
      </c>
      <c r="E26" s="13"/>
      <c r="F26" s="94">
        <v>4</v>
      </c>
      <c r="G26" s="46">
        <f t="shared" si="3"/>
        <v>7</v>
      </c>
      <c r="H26" s="104">
        <f t="shared" si="4"/>
        <v>1.75</v>
      </c>
      <c r="I26" s="135">
        <v>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5" ht="15" customHeight="1" x14ac:dyDescent="0.15">
      <c r="A27" s="179"/>
      <c r="B27" s="178"/>
      <c r="C27" s="5" t="s">
        <v>132</v>
      </c>
      <c r="D27" s="12" t="s">
        <v>133</v>
      </c>
      <c r="E27" s="13"/>
      <c r="F27" s="94">
        <v>28</v>
      </c>
      <c r="G27" s="46">
        <f t="shared" si="3"/>
        <v>69</v>
      </c>
      <c r="H27" s="104">
        <f t="shared" si="4"/>
        <v>2.4642857142857144</v>
      </c>
      <c r="I27" s="135">
        <v>16</v>
      </c>
      <c r="J27" s="132">
        <v>13</v>
      </c>
      <c r="K27" s="132">
        <v>15</v>
      </c>
      <c r="L27" s="132">
        <v>6</v>
      </c>
      <c r="M27" s="132">
        <v>7</v>
      </c>
      <c r="N27" s="132">
        <v>12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5" ht="15" customHeight="1" x14ac:dyDescent="0.15">
      <c r="A28" s="179"/>
      <c r="B28" s="178"/>
      <c r="C28" s="5" t="s">
        <v>134</v>
      </c>
      <c r="D28" s="12" t="s">
        <v>135</v>
      </c>
      <c r="E28" s="13"/>
      <c r="F28" s="94">
        <v>0</v>
      </c>
      <c r="G28" s="46">
        <f t="shared" si="3"/>
        <v>0</v>
      </c>
      <c r="H28" s="70"/>
      <c r="I28" s="13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5" ht="15" customHeight="1" x14ac:dyDescent="0.15">
      <c r="A29" s="179"/>
      <c r="B29" s="178"/>
      <c r="C29" s="19" t="s">
        <v>136</v>
      </c>
      <c r="D29" s="20" t="s">
        <v>5</v>
      </c>
      <c r="E29" s="21"/>
      <c r="F29" s="94">
        <v>0</v>
      </c>
      <c r="G29" s="46">
        <f t="shared" si="3"/>
        <v>0</v>
      </c>
      <c r="H29" s="70"/>
      <c r="I29" s="13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5" ht="15" customHeight="1" x14ac:dyDescent="0.15">
      <c r="A30" s="179"/>
      <c r="B30" s="178"/>
      <c r="C30" s="5" t="s">
        <v>137</v>
      </c>
      <c r="D30" s="12" t="s">
        <v>138</v>
      </c>
      <c r="E30" s="13"/>
      <c r="F30" s="94">
        <v>0</v>
      </c>
      <c r="G30" s="46">
        <f t="shared" si="3"/>
        <v>0</v>
      </c>
      <c r="H30" s="70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5" ht="15" customHeight="1" x14ac:dyDescent="0.15">
      <c r="A31" s="179"/>
      <c r="B31" s="178"/>
      <c r="C31" s="5" t="s">
        <v>139</v>
      </c>
      <c r="D31" s="12" t="s">
        <v>140</v>
      </c>
      <c r="E31" s="13"/>
      <c r="F31" s="94">
        <v>43</v>
      </c>
      <c r="G31" s="46">
        <f t="shared" si="3"/>
        <v>106</v>
      </c>
      <c r="H31" s="104">
        <f t="shared" si="4"/>
        <v>2.4651162790697674</v>
      </c>
      <c r="I31" s="135">
        <v>12</v>
      </c>
      <c r="J31" s="132">
        <v>12</v>
      </c>
      <c r="K31" s="132">
        <v>7</v>
      </c>
      <c r="L31" s="132">
        <v>12</v>
      </c>
      <c r="M31" s="132">
        <v>14</v>
      </c>
      <c r="N31" s="132">
        <v>11</v>
      </c>
      <c r="O31" s="132">
        <v>12</v>
      </c>
      <c r="P31" s="132">
        <v>7</v>
      </c>
      <c r="Q31" s="132">
        <v>19</v>
      </c>
      <c r="R31" s="134"/>
      <c r="S31" s="53"/>
      <c r="T31" s="53"/>
      <c r="U31" s="53"/>
      <c r="V31" s="53"/>
      <c r="W31" s="53"/>
      <c r="X31" s="53"/>
    </row>
    <row r="32" spans="1:25" ht="15" customHeight="1" x14ac:dyDescent="0.15">
      <c r="A32" s="179"/>
      <c r="B32" s="178"/>
      <c r="C32" s="5" t="s">
        <v>235</v>
      </c>
      <c r="D32" s="12" t="s">
        <v>150</v>
      </c>
      <c r="E32" s="15"/>
      <c r="F32" s="96">
        <v>14</v>
      </c>
      <c r="G32" s="46">
        <f t="shared" si="3"/>
        <v>49</v>
      </c>
      <c r="H32" s="104">
        <f t="shared" si="4"/>
        <v>3.5</v>
      </c>
      <c r="I32" s="135">
        <v>7</v>
      </c>
      <c r="J32" s="132">
        <v>8</v>
      </c>
      <c r="K32" s="132">
        <v>26</v>
      </c>
      <c r="L32" s="132">
        <v>8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ht="15" customHeight="1" x14ac:dyDescent="0.15">
      <c r="A33" s="180"/>
      <c r="B33" s="181"/>
      <c r="C33" s="6"/>
      <c r="D33" s="14"/>
      <c r="E33" s="16" t="s">
        <v>32</v>
      </c>
      <c r="F33" s="92">
        <f>SUM(F24:F32)</f>
        <v>137</v>
      </c>
      <c r="G33" s="66">
        <f>SUM(G24:G32)</f>
        <v>386</v>
      </c>
      <c r="H33" s="66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ht="15" customHeight="1" x14ac:dyDescent="0.15">
      <c r="A34" s="157" t="s">
        <v>6</v>
      </c>
      <c r="B34" s="158"/>
      <c r="C34" s="4" t="s">
        <v>236</v>
      </c>
      <c r="D34" s="10" t="s">
        <v>142</v>
      </c>
      <c r="E34" s="13"/>
      <c r="F34" s="94">
        <v>0</v>
      </c>
      <c r="G34" s="45">
        <f t="shared" ref="G34:G40" si="5">SUM(I34:X34)</f>
        <v>0</v>
      </c>
      <c r="H34" s="70"/>
      <c r="I34" s="134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ht="15" customHeight="1" x14ac:dyDescent="0.15">
      <c r="A35" s="184" t="s">
        <v>237</v>
      </c>
      <c r="B35" s="188" t="s">
        <v>238</v>
      </c>
      <c r="C35" s="5" t="s">
        <v>239</v>
      </c>
      <c r="D35" s="12" t="s">
        <v>144</v>
      </c>
      <c r="E35" s="13"/>
      <c r="F35" s="94">
        <v>12</v>
      </c>
      <c r="G35" s="46">
        <f t="shared" si="5"/>
        <v>26</v>
      </c>
      <c r="H35" s="104">
        <f t="shared" si="4"/>
        <v>2.1666666666666665</v>
      </c>
      <c r="I35" s="135">
        <v>12</v>
      </c>
      <c r="J35" s="132">
        <v>9</v>
      </c>
      <c r="K35" s="132">
        <v>5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ht="15" customHeight="1" x14ac:dyDescent="0.15">
      <c r="A36" s="184"/>
      <c r="B36" s="188"/>
      <c r="C36" s="5" t="s">
        <v>240</v>
      </c>
      <c r="D36" s="12" t="s">
        <v>146</v>
      </c>
      <c r="E36" s="13"/>
      <c r="F36" s="94">
        <v>4</v>
      </c>
      <c r="G36" s="46">
        <f t="shared" si="5"/>
        <v>5</v>
      </c>
      <c r="H36" s="104">
        <f t="shared" si="4"/>
        <v>1.25</v>
      </c>
      <c r="I36" s="135">
        <v>5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ht="15" customHeight="1" x14ac:dyDescent="0.15">
      <c r="A37" s="184"/>
      <c r="B37" s="188"/>
      <c r="C37" s="5" t="s">
        <v>241</v>
      </c>
      <c r="D37" s="12" t="s">
        <v>266</v>
      </c>
      <c r="E37" s="13"/>
      <c r="F37" s="94">
        <v>34</v>
      </c>
      <c r="G37" s="46">
        <f t="shared" si="5"/>
        <v>62</v>
      </c>
      <c r="H37" s="104">
        <f t="shared" si="4"/>
        <v>1.8235294117647058</v>
      </c>
      <c r="I37" s="135">
        <v>12</v>
      </c>
      <c r="J37" s="132">
        <v>11</v>
      </c>
      <c r="K37" s="132">
        <v>8</v>
      </c>
      <c r="L37" s="132">
        <v>5</v>
      </c>
      <c r="M37" s="132">
        <v>13</v>
      </c>
      <c r="N37" s="132">
        <v>8</v>
      </c>
      <c r="O37" s="132">
        <v>5</v>
      </c>
      <c r="P37" s="53"/>
      <c r="Q37" s="53"/>
      <c r="R37" s="53"/>
      <c r="S37" s="53"/>
      <c r="T37" s="53"/>
      <c r="U37" s="53"/>
      <c r="V37" s="53"/>
      <c r="W37" s="53"/>
      <c r="X37" s="53"/>
    </row>
    <row r="38" spans="1:24" ht="15" customHeight="1" x14ac:dyDescent="0.15">
      <c r="A38" s="184"/>
      <c r="B38" s="188"/>
      <c r="C38" s="19" t="s">
        <v>159</v>
      </c>
      <c r="D38" s="20" t="s">
        <v>243</v>
      </c>
      <c r="E38" s="15"/>
      <c r="F38" s="96">
        <v>17</v>
      </c>
      <c r="G38" s="46">
        <f t="shared" si="5"/>
        <v>31</v>
      </c>
      <c r="H38" s="104">
        <f t="shared" si="4"/>
        <v>1.8235294117647058</v>
      </c>
      <c r="I38" s="135">
        <v>14</v>
      </c>
      <c r="J38" s="132">
        <v>11</v>
      </c>
      <c r="K38" s="132">
        <v>6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24" ht="15" customHeight="1" x14ac:dyDescent="0.15">
      <c r="A39" s="184"/>
      <c r="B39" s="188"/>
      <c r="C39" s="19" t="s">
        <v>161</v>
      </c>
      <c r="D39" s="20" t="s">
        <v>244</v>
      </c>
      <c r="E39" s="13"/>
      <c r="F39" s="94">
        <v>4</v>
      </c>
      <c r="G39" s="46">
        <f t="shared" si="5"/>
        <v>20</v>
      </c>
      <c r="H39" s="104">
        <f t="shared" si="4"/>
        <v>5</v>
      </c>
      <c r="I39" s="135">
        <v>20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1:24" ht="15" customHeight="1" x14ac:dyDescent="0.15">
      <c r="A40" s="184"/>
      <c r="B40" s="188"/>
      <c r="C40" s="19" t="s">
        <v>163</v>
      </c>
      <c r="D40" s="20" t="s">
        <v>245</v>
      </c>
      <c r="E40" s="15"/>
      <c r="F40" s="96">
        <v>0</v>
      </c>
      <c r="G40" s="46">
        <f t="shared" si="5"/>
        <v>0</v>
      </c>
      <c r="H40" s="70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1:24" ht="15" customHeight="1" x14ac:dyDescent="0.15">
      <c r="A41" s="185"/>
      <c r="B41" s="189"/>
      <c r="C41" s="19"/>
      <c r="D41" s="20"/>
      <c r="E41" s="16" t="s">
        <v>32</v>
      </c>
      <c r="F41" s="92">
        <f>SUM(F34:F40)</f>
        <v>71</v>
      </c>
      <c r="G41" s="51">
        <f>SUM(G34:G40)</f>
        <v>144</v>
      </c>
      <c r="H41" s="66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ht="15" customHeight="1" x14ac:dyDescent="0.15">
      <c r="A42" s="157" t="s">
        <v>246</v>
      </c>
      <c r="B42" s="158"/>
      <c r="C42" s="4" t="s">
        <v>247</v>
      </c>
      <c r="D42" s="10" t="s">
        <v>152</v>
      </c>
      <c r="E42" s="22"/>
      <c r="F42" s="97">
        <v>9</v>
      </c>
      <c r="G42" s="45">
        <f t="shared" ref="G42:G52" si="6">SUM(I42:X42)</f>
        <v>18</v>
      </c>
      <c r="H42" s="104">
        <f t="shared" ref="H42:H48" si="7">G42/F42</f>
        <v>2</v>
      </c>
      <c r="I42" s="135">
        <v>10</v>
      </c>
      <c r="J42" s="132">
        <v>8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1:24" ht="15" customHeight="1" x14ac:dyDescent="0.15">
      <c r="A43" s="168" t="s">
        <v>20</v>
      </c>
      <c r="B43" s="178"/>
      <c r="C43" s="5" t="s">
        <v>248</v>
      </c>
      <c r="D43" s="12" t="s">
        <v>154</v>
      </c>
      <c r="E43" s="23"/>
      <c r="F43" s="98">
        <v>13</v>
      </c>
      <c r="G43" s="46">
        <f t="shared" si="6"/>
        <v>39</v>
      </c>
      <c r="H43" s="104">
        <f t="shared" si="7"/>
        <v>3</v>
      </c>
      <c r="I43" s="135">
        <v>12</v>
      </c>
      <c r="J43" s="132">
        <v>14</v>
      </c>
      <c r="K43" s="132">
        <v>13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1:24" ht="15" customHeight="1" x14ac:dyDescent="0.15">
      <c r="A44" s="179"/>
      <c r="B44" s="178"/>
      <c r="C44" s="5" t="s">
        <v>228</v>
      </c>
      <c r="D44" s="12" t="s">
        <v>249</v>
      </c>
      <c r="E44" s="23"/>
      <c r="F44" s="94">
        <v>19</v>
      </c>
      <c r="G44" s="46">
        <f t="shared" si="6"/>
        <v>48</v>
      </c>
      <c r="H44" s="104">
        <f t="shared" si="7"/>
        <v>2.5263157894736841</v>
      </c>
      <c r="I44" s="135">
        <v>6</v>
      </c>
      <c r="J44" s="132">
        <v>9</v>
      </c>
      <c r="K44" s="132">
        <v>14</v>
      </c>
      <c r="L44" s="132">
        <v>13</v>
      </c>
      <c r="M44" s="132">
        <v>6</v>
      </c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ht="15" customHeight="1" x14ac:dyDescent="0.15">
      <c r="A45" s="179"/>
      <c r="B45" s="178"/>
      <c r="C45" s="5" t="s">
        <v>229</v>
      </c>
      <c r="D45" s="12" t="s">
        <v>160</v>
      </c>
      <c r="E45" s="23"/>
      <c r="F45" s="94">
        <v>11</v>
      </c>
      <c r="G45" s="104">
        <f t="shared" si="6"/>
        <v>36</v>
      </c>
      <c r="H45" s="104">
        <f t="shared" si="7"/>
        <v>3.2727272727272729</v>
      </c>
      <c r="I45" s="135">
        <v>11</v>
      </c>
      <c r="J45" s="132">
        <v>8</v>
      </c>
      <c r="K45" s="132">
        <v>9</v>
      </c>
      <c r="L45" s="132">
        <v>8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ht="15" customHeight="1" x14ac:dyDescent="0.15">
      <c r="A46" s="179"/>
      <c r="B46" s="178"/>
      <c r="C46" s="17" t="s">
        <v>250</v>
      </c>
      <c r="D46" s="18" t="s">
        <v>162</v>
      </c>
      <c r="E46" s="24"/>
      <c r="F46" s="98">
        <v>3</v>
      </c>
      <c r="G46" s="104">
        <f t="shared" si="6"/>
        <v>5</v>
      </c>
      <c r="H46" s="104">
        <f t="shared" si="7"/>
        <v>1.6666666666666667</v>
      </c>
      <c r="I46" s="135">
        <v>5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ht="15" customHeight="1" x14ac:dyDescent="0.15">
      <c r="A47" s="179"/>
      <c r="B47" s="178"/>
      <c r="C47" s="5" t="s">
        <v>251</v>
      </c>
      <c r="D47" s="12" t="s">
        <v>164</v>
      </c>
      <c r="E47" s="23"/>
      <c r="F47" s="94">
        <v>10</v>
      </c>
      <c r="G47" s="104">
        <f t="shared" si="6"/>
        <v>21</v>
      </c>
      <c r="H47" s="104">
        <f t="shared" si="7"/>
        <v>2.1</v>
      </c>
      <c r="I47" s="135">
        <v>8</v>
      </c>
      <c r="J47" s="132">
        <v>5</v>
      </c>
      <c r="K47" s="132">
        <v>8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1:24" ht="15" customHeight="1" x14ac:dyDescent="0.15">
      <c r="A48" s="179"/>
      <c r="B48" s="178"/>
      <c r="C48" s="5" t="s">
        <v>252</v>
      </c>
      <c r="D48" s="12" t="s">
        <v>166</v>
      </c>
      <c r="E48" s="23"/>
      <c r="F48" s="94">
        <v>11</v>
      </c>
      <c r="G48" s="104">
        <f t="shared" si="6"/>
        <v>21</v>
      </c>
      <c r="H48" s="104">
        <f t="shared" si="7"/>
        <v>1.9090909090909092</v>
      </c>
      <c r="I48" s="135">
        <v>7</v>
      </c>
      <c r="J48" s="132">
        <v>6</v>
      </c>
      <c r="K48" s="132">
        <v>8</v>
      </c>
      <c r="L48" s="134"/>
      <c r="M48" s="134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1:24" ht="15" customHeight="1" x14ac:dyDescent="0.15">
      <c r="A49" s="179"/>
      <c r="B49" s="178"/>
      <c r="C49" s="5" t="s">
        <v>253</v>
      </c>
      <c r="D49" s="12" t="s">
        <v>168</v>
      </c>
      <c r="E49" s="23"/>
      <c r="F49" s="94">
        <v>63</v>
      </c>
      <c r="G49" s="46">
        <f>SUM(I49:X49)</f>
        <v>161</v>
      </c>
      <c r="H49" s="104">
        <f>G49/F49</f>
        <v>2.5555555555555554</v>
      </c>
      <c r="I49" s="135">
        <v>12</v>
      </c>
      <c r="J49" s="132">
        <v>14</v>
      </c>
      <c r="K49" s="132">
        <v>15</v>
      </c>
      <c r="L49" s="132">
        <v>10</v>
      </c>
      <c r="M49" s="132">
        <v>12</v>
      </c>
      <c r="N49" s="132">
        <v>5</v>
      </c>
      <c r="O49" s="132">
        <v>9</v>
      </c>
      <c r="P49" s="132">
        <v>10</v>
      </c>
      <c r="Q49" s="132">
        <v>8</v>
      </c>
      <c r="R49" s="132">
        <v>14</v>
      </c>
      <c r="S49" s="132">
        <v>8</v>
      </c>
      <c r="T49" s="132">
        <v>13</v>
      </c>
      <c r="U49" s="132">
        <v>10</v>
      </c>
      <c r="V49" s="132">
        <v>9</v>
      </c>
      <c r="W49" s="132">
        <v>7</v>
      </c>
      <c r="X49" s="132">
        <v>5</v>
      </c>
    </row>
    <row r="50" spans="1:24" ht="15" customHeight="1" x14ac:dyDescent="0.15">
      <c r="A50" s="179"/>
      <c r="B50" s="178"/>
      <c r="C50" s="5" t="s">
        <v>230</v>
      </c>
      <c r="D50" s="12" t="s">
        <v>170</v>
      </c>
      <c r="E50" s="23"/>
      <c r="F50" s="94">
        <v>21</v>
      </c>
      <c r="G50" s="46">
        <f>SUM(I50:T50)</f>
        <v>54</v>
      </c>
      <c r="H50" s="104">
        <f>G50/F50</f>
        <v>2.5714285714285716</v>
      </c>
      <c r="I50" s="135">
        <v>15</v>
      </c>
      <c r="J50" s="132">
        <v>15</v>
      </c>
      <c r="K50" s="132">
        <v>11</v>
      </c>
      <c r="L50" s="132">
        <v>13</v>
      </c>
      <c r="M50" s="53"/>
      <c r="N50" s="53"/>
      <c r="O50" s="53"/>
      <c r="P50" s="53"/>
      <c r="Q50" s="53"/>
      <c r="R50" s="53"/>
      <c r="S50" s="53"/>
      <c r="T50" s="53"/>
      <c r="U50" s="1"/>
      <c r="V50" s="1"/>
      <c r="W50" s="1"/>
      <c r="X50" s="1"/>
    </row>
    <row r="51" spans="1:24" ht="15" customHeight="1" x14ac:dyDescent="0.15">
      <c r="A51" s="179"/>
      <c r="B51" s="178"/>
      <c r="C51" s="17" t="s">
        <v>231</v>
      </c>
      <c r="D51" s="18" t="s">
        <v>172</v>
      </c>
      <c r="E51" s="23"/>
      <c r="F51" s="94">
        <v>23</v>
      </c>
      <c r="G51" s="46">
        <f t="shared" si="6"/>
        <v>38</v>
      </c>
      <c r="H51" s="104">
        <f>G51/F51</f>
        <v>1.6521739130434783</v>
      </c>
      <c r="I51" s="135">
        <v>9</v>
      </c>
      <c r="J51" s="132">
        <v>8</v>
      </c>
      <c r="K51" s="132">
        <v>8</v>
      </c>
      <c r="L51" s="132">
        <v>4</v>
      </c>
      <c r="M51" s="132">
        <v>9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</row>
    <row r="52" spans="1:24" ht="15" customHeight="1" x14ac:dyDescent="0.15">
      <c r="A52" s="179"/>
      <c r="B52" s="178"/>
      <c r="C52" s="17" t="s">
        <v>254</v>
      </c>
      <c r="D52" s="18" t="s">
        <v>7</v>
      </c>
      <c r="E52" s="25"/>
      <c r="F52" s="96">
        <v>0</v>
      </c>
      <c r="G52" s="46">
        <f t="shared" si="6"/>
        <v>0</v>
      </c>
      <c r="H52" s="70"/>
      <c r="I52" s="134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1:24" ht="15" customHeight="1" x14ac:dyDescent="0.15">
      <c r="A53" s="180"/>
      <c r="B53" s="181"/>
      <c r="C53" s="6"/>
      <c r="D53" s="14"/>
      <c r="E53" s="26" t="s">
        <v>32</v>
      </c>
      <c r="F53" s="99">
        <f>SUM(F42:F52)</f>
        <v>183</v>
      </c>
      <c r="G53" s="66">
        <f>SUM(G42:G52)</f>
        <v>441</v>
      </c>
      <c r="H53" s="66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</row>
    <row r="54" spans="1:24" ht="15" customHeight="1" x14ac:dyDescent="0.15">
      <c r="A54" s="190" t="s">
        <v>255</v>
      </c>
      <c r="B54" s="191"/>
      <c r="C54" s="4" t="s">
        <v>174</v>
      </c>
      <c r="D54" s="10" t="s">
        <v>72</v>
      </c>
      <c r="E54" s="22"/>
      <c r="F54" s="97">
        <v>0</v>
      </c>
      <c r="G54" s="51">
        <f t="shared" ref="G54:G59" si="8">SUM(I54:X54)</f>
        <v>0</v>
      </c>
      <c r="H54" s="70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</row>
    <row r="55" spans="1:24" ht="15" customHeight="1" x14ac:dyDescent="0.15">
      <c r="A55" s="168" t="s">
        <v>33</v>
      </c>
      <c r="B55" s="169"/>
      <c r="C55" s="5" t="s">
        <v>175</v>
      </c>
      <c r="D55" s="12" t="s">
        <v>74</v>
      </c>
      <c r="E55" s="23"/>
      <c r="F55" s="94">
        <v>19</v>
      </c>
      <c r="G55" s="46">
        <f t="shared" si="8"/>
        <v>39</v>
      </c>
      <c r="H55" s="104">
        <f>G55/F55</f>
        <v>2.0526315789473686</v>
      </c>
      <c r="I55" s="135">
        <v>5</v>
      </c>
      <c r="J55" s="132">
        <v>4</v>
      </c>
      <c r="K55" s="132">
        <v>19</v>
      </c>
      <c r="L55" s="132">
        <v>11</v>
      </c>
      <c r="M55" s="134"/>
      <c r="N55" s="134"/>
      <c r="O55" s="53"/>
      <c r="P55" s="53"/>
      <c r="Q55" s="53"/>
      <c r="R55" s="53"/>
      <c r="S55" s="53"/>
      <c r="T55" s="53"/>
      <c r="U55" s="53"/>
      <c r="V55" s="53"/>
      <c r="W55" s="53"/>
      <c r="X55" s="53"/>
    </row>
    <row r="56" spans="1:24" ht="15" customHeight="1" x14ac:dyDescent="0.15">
      <c r="A56" s="168"/>
      <c r="B56" s="169"/>
      <c r="C56" s="7" t="s">
        <v>176</v>
      </c>
      <c r="D56" s="12" t="s">
        <v>75</v>
      </c>
      <c r="E56" s="27"/>
      <c r="F56" s="98">
        <v>8</v>
      </c>
      <c r="G56" s="46">
        <f t="shared" si="8"/>
        <v>21</v>
      </c>
      <c r="H56" s="104">
        <f>G56/F56</f>
        <v>2.625</v>
      </c>
      <c r="I56" s="135">
        <v>8</v>
      </c>
      <c r="J56" s="132">
        <v>13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</row>
    <row r="57" spans="1:24" ht="15" customHeight="1" x14ac:dyDescent="0.15">
      <c r="A57" s="168"/>
      <c r="B57" s="169"/>
      <c r="C57" s="7" t="s">
        <v>177</v>
      </c>
      <c r="D57" s="12" t="s">
        <v>76</v>
      </c>
      <c r="E57" s="27"/>
      <c r="F57" s="98">
        <v>7</v>
      </c>
      <c r="G57" s="46">
        <f t="shared" si="8"/>
        <v>12</v>
      </c>
      <c r="H57" s="104">
        <f t="shared" ref="H57:H58" si="9">G57/F57</f>
        <v>1.7142857142857142</v>
      </c>
      <c r="I57" s="135">
        <v>12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</row>
    <row r="58" spans="1:24" ht="15" customHeight="1" x14ac:dyDescent="0.15">
      <c r="A58" s="168"/>
      <c r="B58" s="169"/>
      <c r="C58" s="7" t="s">
        <v>178</v>
      </c>
      <c r="D58" s="12" t="s">
        <v>77</v>
      </c>
      <c r="E58" s="28"/>
      <c r="F58" s="98">
        <v>3</v>
      </c>
      <c r="G58" s="46">
        <f t="shared" si="8"/>
        <v>7</v>
      </c>
      <c r="H58" s="104">
        <f t="shared" si="9"/>
        <v>2.3333333333333335</v>
      </c>
      <c r="I58" s="135">
        <v>7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</row>
    <row r="59" spans="1:24" ht="15" customHeight="1" x14ac:dyDescent="0.15">
      <c r="A59" s="168"/>
      <c r="B59" s="169"/>
      <c r="C59" s="29" t="s">
        <v>179</v>
      </c>
      <c r="D59" s="14" t="s">
        <v>78</v>
      </c>
      <c r="E59" s="25"/>
      <c r="F59" s="100">
        <v>0</v>
      </c>
      <c r="G59" s="107">
        <f t="shared" si="8"/>
        <v>0</v>
      </c>
      <c r="H59" s="70"/>
      <c r="I59" s="134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</row>
    <row r="60" spans="1:24" ht="15" customHeight="1" x14ac:dyDescent="0.15">
      <c r="A60" s="170"/>
      <c r="B60" s="171"/>
      <c r="C60" s="6"/>
      <c r="D60" s="14"/>
      <c r="E60" s="16" t="s">
        <v>32</v>
      </c>
      <c r="F60" s="92">
        <f>SUM(F54:F59)</f>
        <v>37</v>
      </c>
      <c r="G60" s="107">
        <f>SUM(G54:G59)</f>
        <v>79</v>
      </c>
      <c r="H60" s="66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:24" ht="15" customHeight="1" x14ac:dyDescent="0.15">
      <c r="A61" s="157" t="s">
        <v>256</v>
      </c>
      <c r="B61" s="158"/>
      <c r="C61" s="4" t="s">
        <v>257</v>
      </c>
      <c r="D61" s="10" t="s">
        <v>9</v>
      </c>
      <c r="E61" s="22"/>
      <c r="F61" s="172">
        <v>39</v>
      </c>
      <c r="G61" s="162">
        <f>SUM(I61:X61)</f>
        <v>87</v>
      </c>
      <c r="H61" s="165">
        <f>G61/F60</f>
        <v>2.3513513513513513</v>
      </c>
      <c r="I61" s="135">
        <v>11</v>
      </c>
      <c r="J61" s="132">
        <v>14</v>
      </c>
      <c r="K61" s="132">
        <v>15</v>
      </c>
      <c r="L61" s="132">
        <v>12</v>
      </c>
      <c r="M61" s="132">
        <v>16</v>
      </c>
      <c r="N61" s="132">
        <v>19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</row>
    <row r="62" spans="1:24" ht="15" customHeight="1" x14ac:dyDescent="0.15">
      <c r="A62" s="184" t="s">
        <v>21</v>
      </c>
      <c r="B62" s="186" t="s">
        <v>22</v>
      </c>
      <c r="C62" s="5" t="s">
        <v>258</v>
      </c>
      <c r="D62" s="12" t="s">
        <v>10</v>
      </c>
      <c r="E62" s="23"/>
      <c r="F62" s="200"/>
      <c r="G62" s="163"/>
      <c r="H62" s="182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:24" ht="15" customHeight="1" x14ac:dyDescent="0.15">
      <c r="A63" s="184"/>
      <c r="B63" s="186"/>
      <c r="C63" s="5" t="s">
        <v>259</v>
      </c>
      <c r="D63" s="12" t="s">
        <v>11</v>
      </c>
      <c r="E63" s="23"/>
      <c r="F63" s="200"/>
      <c r="G63" s="163"/>
      <c r="H63" s="18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</row>
    <row r="64" spans="1:24" ht="15" customHeight="1" x14ac:dyDescent="0.15">
      <c r="A64" s="184"/>
      <c r="B64" s="186"/>
      <c r="C64" s="5" t="s">
        <v>260</v>
      </c>
      <c r="D64" s="12" t="s">
        <v>12</v>
      </c>
      <c r="E64" s="23"/>
      <c r="F64" s="200"/>
      <c r="G64" s="163"/>
      <c r="H64" s="182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</row>
    <row r="65" spans="1:24" ht="15" customHeight="1" x14ac:dyDescent="0.15">
      <c r="A65" s="184"/>
      <c r="B65" s="186"/>
      <c r="C65" s="5" t="s">
        <v>261</v>
      </c>
      <c r="D65" s="12" t="s">
        <v>13</v>
      </c>
      <c r="E65" s="23"/>
      <c r="F65" s="200"/>
      <c r="G65" s="163"/>
      <c r="H65" s="18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</row>
    <row r="66" spans="1:24" ht="15" customHeight="1" x14ac:dyDescent="0.15">
      <c r="A66" s="184"/>
      <c r="B66" s="186"/>
      <c r="C66" s="5" t="s">
        <v>262</v>
      </c>
      <c r="D66" s="12" t="s">
        <v>14</v>
      </c>
      <c r="E66" s="23"/>
      <c r="F66" s="200"/>
      <c r="G66" s="163"/>
      <c r="H66" s="182"/>
    </row>
    <row r="67" spans="1:24" ht="15" customHeight="1" x14ac:dyDescent="0.15">
      <c r="A67" s="184"/>
      <c r="B67" s="186"/>
      <c r="C67" s="6" t="s">
        <v>263</v>
      </c>
      <c r="D67" s="14" t="s">
        <v>181</v>
      </c>
      <c r="E67" s="25"/>
      <c r="F67" s="201"/>
      <c r="G67" s="164"/>
      <c r="H67" s="183"/>
    </row>
    <row r="68" spans="1:24" ht="13.5" x14ac:dyDescent="0.15">
      <c r="A68" s="185"/>
      <c r="B68" s="187"/>
      <c r="C68" s="6"/>
      <c r="D68" s="14"/>
      <c r="E68" s="26" t="s">
        <v>32</v>
      </c>
      <c r="F68" s="99">
        <f>SUM(F61)</f>
        <v>39</v>
      </c>
      <c r="G68" s="120">
        <f>G61</f>
        <v>87</v>
      </c>
      <c r="H68" s="119"/>
    </row>
    <row r="69" spans="1:24" ht="13.5" x14ac:dyDescent="0.15">
      <c r="A69" s="105"/>
      <c r="B69" s="118"/>
      <c r="C69" s="30"/>
      <c r="D69" s="31"/>
      <c r="E69" s="32"/>
      <c r="F69" s="99"/>
      <c r="G69" s="119"/>
      <c r="H69" s="119"/>
    </row>
    <row r="70" spans="1:24" ht="13.5" x14ac:dyDescent="0.15">
      <c r="A70" s="33"/>
      <c r="B70" s="34"/>
      <c r="C70" s="35"/>
      <c r="D70" s="36"/>
      <c r="E70" s="37" t="s">
        <v>34</v>
      </c>
      <c r="F70" s="101">
        <f>SUM(F68,F60,F53,F33,F41,F23,F12)</f>
        <v>560</v>
      </c>
      <c r="G70" s="120">
        <f>SUM(G12,G23,G33,G41,G53,G60,G68)</f>
        <v>1346</v>
      </c>
      <c r="H70" s="119"/>
    </row>
    <row r="71" spans="1:24" x14ac:dyDescent="0.15">
      <c r="C71" s="2"/>
    </row>
  </sheetData>
  <mergeCells count="25">
    <mergeCell ref="A1:H1"/>
    <mergeCell ref="A3:B3"/>
    <mergeCell ref="A4:B4"/>
    <mergeCell ref="F4:F11"/>
    <mergeCell ref="G4:G11"/>
    <mergeCell ref="H4:H11"/>
    <mergeCell ref="A5:B12"/>
    <mergeCell ref="A55:B60"/>
    <mergeCell ref="A13:B13"/>
    <mergeCell ref="A14:A23"/>
    <mergeCell ref="B14:B23"/>
    <mergeCell ref="A24:B24"/>
    <mergeCell ref="A25:B33"/>
    <mergeCell ref="A34:B34"/>
    <mergeCell ref="A35:A41"/>
    <mergeCell ref="B35:B41"/>
    <mergeCell ref="A42:B42"/>
    <mergeCell ref="A43:B53"/>
    <mergeCell ref="A54:B54"/>
    <mergeCell ref="A61:B61"/>
    <mergeCell ref="F61:F67"/>
    <mergeCell ref="G61:G67"/>
    <mergeCell ref="H61:H67"/>
    <mergeCell ref="A62:A68"/>
    <mergeCell ref="B62:B68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7A02D-3690-4A94-8D47-87B8CB100548}">
  <dimension ref="A1:U71"/>
  <sheetViews>
    <sheetView workbookViewId="0">
      <pane xSplit="5" ySplit="3" topLeftCell="F43" activePane="bottomRight" state="frozen"/>
      <selection pane="topRight" activeCell="F1" sqref="F1"/>
      <selection pane="bottomLeft" activeCell="A5" sqref="A5"/>
      <selection pane="bottomRight" sqref="A1:H1"/>
    </sheetView>
  </sheetViews>
  <sheetFormatPr defaultRowHeight="12" outlineLevelCol="1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20" width="9.33203125" hidden="1" customWidth="1" outlineLevel="1"/>
    <col min="21" max="21" width="9.33203125" style="1" collapsed="1"/>
    <col min="22" max="16384" width="9.33203125" style="1"/>
  </cols>
  <sheetData>
    <row r="1" spans="1:20" ht="17.25" x14ac:dyDescent="0.2">
      <c r="A1" s="159" t="s">
        <v>274</v>
      </c>
      <c r="B1" s="159"/>
      <c r="C1" s="159"/>
      <c r="D1" s="159"/>
      <c r="E1" s="159"/>
      <c r="F1" s="159"/>
      <c r="G1" s="159"/>
      <c r="H1" s="159"/>
    </row>
    <row r="2" spans="1:20" ht="6.75" customHeight="1" x14ac:dyDescent="0.15"/>
    <row r="3" spans="1:20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275</v>
      </c>
      <c r="G3" s="39" t="s">
        <v>37</v>
      </c>
      <c r="H3" s="52" t="s">
        <v>81</v>
      </c>
    </row>
    <row r="4" spans="1:20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12</v>
      </c>
      <c r="G4" s="162">
        <f>SUM(I4:T4)</f>
        <v>38</v>
      </c>
      <c r="H4" s="165">
        <f t="shared" ref="H4:H11" si="0">G4/F4</f>
        <v>3.1666666666666665</v>
      </c>
      <c r="I4" s="132">
        <v>12</v>
      </c>
      <c r="J4" s="132">
        <v>11</v>
      </c>
      <c r="K4" s="132">
        <v>7</v>
      </c>
      <c r="L4" s="132">
        <v>8</v>
      </c>
      <c r="P4" s="53"/>
      <c r="Q4" s="53"/>
      <c r="R4" s="53"/>
      <c r="S4" s="53"/>
      <c r="T4" s="53"/>
    </row>
    <row r="5" spans="1:20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163"/>
      <c r="H5" s="166" t="e">
        <f t="shared" si="0"/>
        <v>#DIV/0!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163"/>
      <c r="H6" s="166" t="e">
        <f t="shared" si="0"/>
        <v>#DIV/0!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163"/>
      <c r="H7" s="166" t="e">
        <f t="shared" si="0"/>
        <v>#DIV/0!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163"/>
      <c r="H8" s="166" t="e">
        <f t="shared" si="0"/>
        <v>#DIV/0!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163"/>
      <c r="H9" s="166" t="e">
        <f t="shared" si="0"/>
        <v>#DIV/0!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163"/>
      <c r="H10" s="166" t="e">
        <f t="shared" si="0"/>
        <v>#DIV/0!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5" customHeight="1" x14ac:dyDescent="0.15">
      <c r="A11" s="168"/>
      <c r="B11" s="169"/>
      <c r="C11" s="6" t="s">
        <v>106</v>
      </c>
      <c r="D11" s="14" t="s">
        <v>107</v>
      </c>
      <c r="E11" s="15"/>
      <c r="F11" s="201"/>
      <c r="G11" s="164"/>
      <c r="H11" s="167" t="e">
        <f t="shared" si="0"/>
        <v>#DIV/0!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5" customHeight="1" x14ac:dyDescent="0.15">
      <c r="A12" s="170"/>
      <c r="B12" s="171"/>
      <c r="C12" s="6"/>
      <c r="D12" s="14"/>
      <c r="E12" s="16" t="s">
        <v>32</v>
      </c>
      <c r="F12" s="92">
        <f>SUM(F4:F11)</f>
        <v>12</v>
      </c>
      <c r="G12" s="66">
        <f>SUM(G4)</f>
        <v>38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24</v>
      </c>
      <c r="G13" s="45">
        <f t="shared" ref="G13:G22" si="1">SUM(I13:T13)</f>
        <v>81</v>
      </c>
      <c r="H13" s="104">
        <f t="shared" ref="H13:H22" si="2">G13/F13</f>
        <v>3.375</v>
      </c>
      <c r="I13" s="132">
        <v>8</v>
      </c>
      <c r="J13" s="132">
        <v>15</v>
      </c>
      <c r="K13" s="132">
        <v>14</v>
      </c>
      <c r="L13" s="132">
        <v>17</v>
      </c>
      <c r="M13" s="132">
        <v>13</v>
      </c>
      <c r="N13" s="132">
        <v>14</v>
      </c>
      <c r="O13" s="53"/>
      <c r="P13" s="53"/>
      <c r="Q13" s="53"/>
      <c r="R13" s="53"/>
      <c r="S13" s="53"/>
      <c r="T13" s="53"/>
    </row>
    <row r="14" spans="1:20" ht="15" customHeight="1" x14ac:dyDescent="0.15">
      <c r="A14" s="174" t="s">
        <v>232</v>
      </c>
      <c r="B14" s="176" t="s">
        <v>233</v>
      </c>
      <c r="C14" s="5" t="s">
        <v>110</v>
      </c>
      <c r="D14" s="12" t="s">
        <v>111</v>
      </c>
      <c r="E14" s="13"/>
      <c r="F14" s="94">
        <v>6</v>
      </c>
      <c r="G14" s="46">
        <f t="shared" si="1"/>
        <v>16</v>
      </c>
      <c r="H14" s="104">
        <f t="shared" si="2"/>
        <v>2.6666666666666665</v>
      </c>
      <c r="I14" s="132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5" customHeight="1" x14ac:dyDescent="0.15">
      <c r="A15" s="174"/>
      <c r="B15" s="176"/>
      <c r="C15" s="5" t="s">
        <v>112</v>
      </c>
      <c r="D15" s="12" t="s">
        <v>113</v>
      </c>
      <c r="E15" s="13"/>
      <c r="F15" s="94">
        <v>22</v>
      </c>
      <c r="G15" s="46">
        <f t="shared" si="1"/>
        <v>55</v>
      </c>
      <c r="H15" s="104">
        <f t="shared" si="2"/>
        <v>2.5</v>
      </c>
      <c r="I15" s="132">
        <v>17</v>
      </c>
      <c r="J15" s="132">
        <v>11</v>
      </c>
      <c r="K15" s="132">
        <v>7</v>
      </c>
      <c r="L15" s="132">
        <v>9</v>
      </c>
      <c r="M15" s="132">
        <v>11</v>
      </c>
      <c r="N15" s="53"/>
      <c r="O15" s="53"/>
      <c r="P15" s="53"/>
      <c r="Q15" s="53"/>
      <c r="R15" s="53"/>
      <c r="S15" s="53"/>
      <c r="T15" s="53"/>
    </row>
    <row r="16" spans="1:20" ht="15" customHeight="1" x14ac:dyDescent="0.15">
      <c r="A16" s="174"/>
      <c r="B16" s="176"/>
      <c r="C16" s="17" t="s">
        <v>114</v>
      </c>
      <c r="D16" s="18" t="s">
        <v>115</v>
      </c>
      <c r="E16" s="13"/>
      <c r="F16" s="94">
        <v>4</v>
      </c>
      <c r="G16" s="46">
        <f t="shared" si="1"/>
        <v>17</v>
      </c>
      <c r="H16" s="104">
        <f t="shared" si="2"/>
        <v>4.25</v>
      </c>
      <c r="I16" s="132">
        <v>17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15" customHeight="1" x14ac:dyDescent="0.15">
      <c r="A17" s="174"/>
      <c r="B17" s="176"/>
      <c r="C17" s="17" t="s">
        <v>227</v>
      </c>
      <c r="D17" s="18" t="s">
        <v>234</v>
      </c>
      <c r="E17" s="13"/>
      <c r="F17" s="94">
        <v>4</v>
      </c>
      <c r="G17" s="46">
        <f t="shared" si="1"/>
        <v>15</v>
      </c>
      <c r="H17" s="104">
        <f t="shared" si="2"/>
        <v>3.75</v>
      </c>
      <c r="I17" s="132">
        <v>15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15" customHeight="1" x14ac:dyDescent="0.15">
      <c r="A18" s="174"/>
      <c r="B18" s="176"/>
      <c r="C18" s="5" t="s">
        <v>116</v>
      </c>
      <c r="D18" s="12" t="s">
        <v>117</v>
      </c>
      <c r="E18" s="13"/>
      <c r="F18" s="94">
        <v>1</v>
      </c>
      <c r="G18" s="46">
        <f t="shared" si="1"/>
        <v>2</v>
      </c>
      <c r="H18" s="104">
        <f t="shared" si="2"/>
        <v>2</v>
      </c>
      <c r="I18" s="132">
        <v>2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5" customHeight="1" x14ac:dyDescent="0.15">
      <c r="A19" s="174"/>
      <c r="B19" s="176"/>
      <c r="C19" s="5" t="s">
        <v>118</v>
      </c>
      <c r="D19" s="12" t="s">
        <v>119</v>
      </c>
      <c r="E19" s="13"/>
      <c r="F19" s="94">
        <v>0</v>
      </c>
      <c r="G19" s="46">
        <f t="shared" si="1"/>
        <v>0</v>
      </c>
      <c r="H19" s="70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5" customHeight="1" x14ac:dyDescent="0.15">
      <c r="A20" s="174"/>
      <c r="B20" s="176"/>
      <c r="C20" s="5" t="s">
        <v>120</v>
      </c>
      <c r="D20" s="12" t="s">
        <v>121</v>
      </c>
      <c r="E20" s="13"/>
      <c r="F20" s="94">
        <v>6</v>
      </c>
      <c r="G20" s="46">
        <f t="shared" si="1"/>
        <v>14</v>
      </c>
      <c r="H20" s="104">
        <f t="shared" si="2"/>
        <v>2.3333333333333335</v>
      </c>
      <c r="I20" s="132">
        <v>6</v>
      </c>
      <c r="J20" s="132">
        <v>8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5" customHeight="1" x14ac:dyDescent="0.15">
      <c r="A21" s="174"/>
      <c r="B21" s="176"/>
      <c r="C21" s="5" t="s">
        <v>122</v>
      </c>
      <c r="D21" s="12" t="s">
        <v>123</v>
      </c>
      <c r="E21" s="13"/>
      <c r="F21" s="94">
        <v>1</v>
      </c>
      <c r="G21" s="46">
        <f t="shared" si="1"/>
        <v>3</v>
      </c>
      <c r="H21" s="104">
        <f t="shared" si="2"/>
        <v>3</v>
      </c>
      <c r="I21" s="132">
        <v>3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5" customHeight="1" x14ac:dyDescent="0.15">
      <c r="A22" s="174"/>
      <c r="B22" s="176"/>
      <c r="C22" s="5" t="s">
        <v>124</v>
      </c>
      <c r="D22" s="12" t="s">
        <v>125</v>
      </c>
      <c r="E22" s="13"/>
      <c r="F22" s="95">
        <v>1</v>
      </c>
      <c r="G22" s="48">
        <f t="shared" si="1"/>
        <v>3</v>
      </c>
      <c r="H22" s="104">
        <f t="shared" si="2"/>
        <v>3</v>
      </c>
      <c r="I22" s="132">
        <v>3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5" customHeight="1" x14ac:dyDescent="0.15">
      <c r="A23" s="175"/>
      <c r="B23" s="177"/>
      <c r="C23" s="6"/>
      <c r="D23" s="14"/>
      <c r="E23" s="16" t="s">
        <v>32</v>
      </c>
      <c r="F23" s="92">
        <f>SUM(F13:F22)</f>
        <v>69</v>
      </c>
      <c r="G23" s="66">
        <f>SUM(G13:G22)</f>
        <v>206</v>
      </c>
      <c r="H23" s="66"/>
      <c r="T23" s="53"/>
    </row>
    <row r="24" spans="1:20" ht="15" customHeight="1" x14ac:dyDescent="0.15">
      <c r="A24" s="157" t="s">
        <v>4</v>
      </c>
      <c r="B24" s="158"/>
      <c r="C24" s="4" t="s">
        <v>126</v>
      </c>
      <c r="D24" s="10" t="s">
        <v>127</v>
      </c>
      <c r="E24" s="11"/>
      <c r="F24" s="93">
        <v>36</v>
      </c>
      <c r="G24" s="45">
        <f t="shared" ref="G24:G32" si="3">SUM(I24:T24)</f>
        <v>128</v>
      </c>
      <c r="H24" s="104">
        <f t="shared" ref="H24:H34" si="4">G24/F24</f>
        <v>3.5555555555555554</v>
      </c>
      <c r="I24" s="132">
        <v>7</v>
      </c>
      <c r="J24" s="132">
        <v>16</v>
      </c>
      <c r="K24" s="132">
        <v>19</v>
      </c>
      <c r="L24" s="132">
        <v>15</v>
      </c>
      <c r="M24" s="132">
        <v>8</v>
      </c>
      <c r="N24" s="132">
        <v>14</v>
      </c>
      <c r="O24" s="132">
        <v>21</v>
      </c>
      <c r="P24" s="132">
        <v>13</v>
      </c>
      <c r="Q24" s="132">
        <v>15</v>
      </c>
      <c r="R24" s="53"/>
      <c r="S24" s="53"/>
      <c r="T24" s="53"/>
    </row>
    <row r="25" spans="1:20" ht="15" customHeight="1" x14ac:dyDescent="0.15">
      <c r="A25" s="168" t="s">
        <v>19</v>
      </c>
      <c r="B25" s="178"/>
      <c r="C25" s="5" t="s">
        <v>128</v>
      </c>
      <c r="D25" s="12" t="s">
        <v>129</v>
      </c>
      <c r="E25" s="13"/>
      <c r="F25" s="94">
        <v>5</v>
      </c>
      <c r="G25" s="46">
        <f t="shared" si="3"/>
        <v>20</v>
      </c>
      <c r="H25" s="104">
        <f t="shared" si="4"/>
        <v>4</v>
      </c>
      <c r="I25" s="132">
        <v>12</v>
      </c>
      <c r="J25" s="132">
        <v>8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5" customHeight="1" x14ac:dyDescent="0.15">
      <c r="A26" s="179"/>
      <c r="B26" s="178"/>
      <c r="C26" s="5" t="s">
        <v>130</v>
      </c>
      <c r="D26" s="12" t="s">
        <v>131</v>
      </c>
      <c r="E26" s="13"/>
      <c r="F26" s="94">
        <v>1</v>
      </c>
      <c r="G26" s="46">
        <f t="shared" si="3"/>
        <v>6</v>
      </c>
      <c r="H26" s="104">
        <f t="shared" si="4"/>
        <v>6</v>
      </c>
      <c r="I26" s="132">
        <v>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 x14ac:dyDescent="0.15">
      <c r="A27" s="179"/>
      <c r="B27" s="178"/>
      <c r="C27" s="5" t="s">
        <v>132</v>
      </c>
      <c r="D27" s="12" t="s">
        <v>133</v>
      </c>
      <c r="E27" s="13"/>
      <c r="F27" s="94">
        <v>11</v>
      </c>
      <c r="G27" s="46">
        <f t="shared" si="3"/>
        <v>41</v>
      </c>
      <c r="H27" s="104">
        <f t="shared" si="4"/>
        <v>3.7272727272727271</v>
      </c>
      <c r="I27" s="132">
        <f>5+4+3+5+5+4</f>
        <v>26</v>
      </c>
      <c r="J27" s="132">
        <f>SUM(4,3,3,3,2)</f>
        <v>15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 x14ac:dyDescent="0.15">
      <c r="A28" s="179"/>
      <c r="B28" s="178"/>
      <c r="C28" s="5" t="s">
        <v>134</v>
      </c>
      <c r="D28" s="12" t="s">
        <v>135</v>
      </c>
      <c r="E28" s="13"/>
      <c r="F28" s="94">
        <v>1</v>
      </c>
      <c r="G28" s="46">
        <f t="shared" si="3"/>
        <v>3</v>
      </c>
      <c r="H28" s="104">
        <f t="shared" si="4"/>
        <v>3</v>
      </c>
      <c r="I28" s="132">
        <v>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 x14ac:dyDescent="0.15">
      <c r="A29" s="179"/>
      <c r="B29" s="178"/>
      <c r="C29" s="19" t="s">
        <v>136</v>
      </c>
      <c r="D29" s="20" t="s">
        <v>5</v>
      </c>
      <c r="E29" s="21"/>
      <c r="F29" s="94">
        <v>1</v>
      </c>
      <c r="G29" s="46">
        <f t="shared" si="3"/>
        <v>4</v>
      </c>
      <c r="H29" s="104">
        <f t="shared" si="4"/>
        <v>4</v>
      </c>
      <c r="I29" s="132">
        <v>4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 x14ac:dyDescent="0.15">
      <c r="A30" s="179"/>
      <c r="B30" s="178"/>
      <c r="C30" s="5" t="s">
        <v>137</v>
      </c>
      <c r="D30" s="12" t="s">
        <v>138</v>
      </c>
      <c r="E30" s="13"/>
      <c r="F30" s="94">
        <v>0</v>
      </c>
      <c r="G30" s="46">
        <f t="shared" si="3"/>
        <v>0</v>
      </c>
      <c r="H30" s="70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5" customHeight="1" x14ac:dyDescent="0.15">
      <c r="A31" s="179"/>
      <c r="B31" s="178"/>
      <c r="C31" s="5" t="s">
        <v>139</v>
      </c>
      <c r="D31" s="12" t="s">
        <v>140</v>
      </c>
      <c r="E31" s="13"/>
      <c r="F31" s="94">
        <v>40</v>
      </c>
      <c r="G31" s="46">
        <f t="shared" si="3"/>
        <v>113</v>
      </c>
      <c r="H31" s="104">
        <f t="shared" si="4"/>
        <v>2.8250000000000002</v>
      </c>
      <c r="I31" s="132">
        <v>18</v>
      </c>
      <c r="J31" s="132">
        <v>13</v>
      </c>
      <c r="K31" s="132">
        <v>10</v>
      </c>
      <c r="L31" s="132">
        <v>11</v>
      </c>
      <c r="M31" s="132">
        <v>7</v>
      </c>
      <c r="N31" s="132">
        <v>11</v>
      </c>
      <c r="O31" s="132">
        <v>8</v>
      </c>
      <c r="P31" s="132">
        <v>15</v>
      </c>
      <c r="Q31" s="132">
        <v>11</v>
      </c>
      <c r="R31" s="132">
        <v>9</v>
      </c>
      <c r="S31" s="53"/>
      <c r="T31" s="53"/>
    </row>
    <row r="32" spans="1:20" ht="15" customHeight="1" x14ac:dyDescent="0.15">
      <c r="A32" s="179"/>
      <c r="B32" s="178"/>
      <c r="C32" s="5" t="s">
        <v>235</v>
      </c>
      <c r="D32" s="12" t="s">
        <v>150</v>
      </c>
      <c r="E32" s="15"/>
      <c r="F32" s="96">
        <v>15</v>
      </c>
      <c r="G32" s="46">
        <f t="shared" si="3"/>
        <v>56</v>
      </c>
      <c r="H32" s="104">
        <f t="shared" si="4"/>
        <v>3.7333333333333334</v>
      </c>
      <c r="I32" s="132">
        <f>SUM(3,4,3,2)</f>
        <v>12</v>
      </c>
      <c r="J32" s="132">
        <f>SUM(3,3,4,2)</f>
        <v>12</v>
      </c>
      <c r="K32" s="132">
        <f>SUM(5,4,4)</f>
        <v>13</v>
      </c>
      <c r="L32" s="132">
        <f>SUM(4,5,5,5)</f>
        <v>19</v>
      </c>
      <c r="M32" s="53"/>
      <c r="N32" s="53"/>
      <c r="O32" s="53"/>
      <c r="P32" s="53"/>
      <c r="Q32" s="53"/>
      <c r="R32" s="53"/>
      <c r="S32" s="53"/>
      <c r="T32" s="53"/>
    </row>
    <row r="33" spans="1:20" ht="15" customHeight="1" x14ac:dyDescent="0.15">
      <c r="A33" s="180"/>
      <c r="B33" s="181"/>
      <c r="C33" s="6"/>
      <c r="D33" s="14"/>
      <c r="E33" s="16" t="s">
        <v>32</v>
      </c>
      <c r="F33" s="92">
        <f>SUM(F24:F32)</f>
        <v>110</v>
      </c>
      <c r="G33" s="66">
        <f>SUM(G24:G32)</f>
        <v>371</v>
      </c>
      <c r="H33" s="66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5" customHeight="1" x14ac:dyDescent="0.15">
      <c r="A34" s="157" t="s">
        <v>6</v>
      </c>
      <c r="B34" s="158"/>
      <c r="C34" s="4" t="s">
        <v>236</v>
      </c>
      <c r="D34" s="10" t="s">
        <v>142</v>
      </c>
      <c r="E34" s="13"/>
      <c r="F34" s="94">
        <v>3</v>
      </c>
      <c r="G34" s="45">
        <f t="shared" ref="G34:G40" si="5">SUM(I34:T34)</f>
        <v>7</v>
      </c>
      <c r="H34" s="104">
        <f t="shared" si="4"/>
        <v>2.3333333333333335</v>
      </c>
      <c r="I34" s="132">
        <v>7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5" customHeight="1" x14ac:dyDescent="0.15">
      <c r="A35" s="184" t="s">
        <v>237</v>
      </c>
      <c r="B35" s="188" t="s">
        <v>238</v>
      </c>
      <c r="C35" s="5" t="s">
        <v>239</v>
      </c>
      <c r="D35" s="12" t="s">
        <v>144</v>
      </c>
      <c r="E35" s="13"/>
      <c r="F35" s="94">
        <v>7</v>
      </c>
      <c r="G35" s="46">
        <f t="shared" si="5"/>
        <v>19</v>
      </c>
      <c r="H35" s="104">
        <f t="shared" ref="H35:H39" si="6">G35/F35</f>
        <v>2.7142857142857144</v>
      </c>
      <c r="I35" s="132">
        <v>19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5" customHeight="1" x14ac:dyDescent="0.15">
      <c r="A36" s="184"/>
      <c r="B36" s="188"/>
      <c r="C36" s="5" t="s">
        <v>240</v>
      </c>
      <c r="D36" s="12" t="s">
        <v>146</v>
      </c>
      <c r="E36" s="13"/>
      <c r="F36" s="94">
        <v>7</v>
      </c>
      <c r="G36" s="46">
        <f t="shared" si="5"/>
        <v>17</v>
      </c>
      <c r="H36" s="104">
        <f t="shared" si="6"/>
        <v>2.4285714285714284</v>
      </c>
      <c r="I36" s="132">
        <v>17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5" customHeight="1" x14ac:dyDescent="0.15">
      <c r="A37" s="184"/>
      <c r="B37" s="188"/>
      <c r="C37" s="5" t="s">
        <v>241</v>
      </c>
      <c r="D37" s="12" t="s">
        <v>266</v>
      </c>
      <c r="E37" s="13"/>
      <c r="F37" s="94">
        <v>12</v>
      </c>
      <c r="G37" s="46">
        <f t="shared" si="5"/>
        <v>36</v>
      </c>
      <c r="H37" s="104">
        <f t="shared" si="6"/>
        <v>3</v>
      </c>
      <c r="I37" s="132">
        <v>14</v>
      </c>
      <c r="J37" s="132">
        <v>12</v>
      </c>
      <c r="K37" s="132">
        <v>10</v>
      </c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5" customHeight="1" x14ac:dyDescent="0.15">
      <c r="A38" s="184"/>
      <c r="B38" s="188"/>
      <c r="C38" s="19" t="s">
        <v>159</v>
      </c>
      <c r="D38" s="20" t="s">
        <v>243</v>
      </c>
      <c r="E38" s="15"/>
      <c r="F38" s="96">
        <v>13</v>
      </c>
      <c r="G38" s="46">
        <f t="shared" si="5"/>
        <v>35</v>
      </c>
      <c r="H38" s="104">
        <f t="shared" si="6"/>
        <v>2.6923076923076925</v>
      </c>
      <c r="I38" s="132">
        <v>21</v>
      </c>
      <c r="J38" s="132">
        <v>14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5" customHeight="1" x14ac:dyDescent="0.15">
      <c r="A39" s="184"/>
      <c r="B39" s="188"/>
      <c r="C39" s="19" t="s">
        <v>161</v>
      </c>
      <c r="D39" s="20" t="s">
        <v>244</v>
      </c>
      <c r="E39" s="13"/>
      <c r="F39" s="94">
        <v>3</v>
      </c>
      <c r="G39" s="46">
        <f t="shared" si="5"/>
        <v>11</v>
      </c>
      <c r="H39" s="104">
        <f t="shared" si="6"/>
        <v>3.6666666666666665</v>
      </c>
      <c r="I39" s="132">
        <v>11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5" customHeight="1" x14ac:dyDescent="0.15">
      <c r="A40" s="184"/>
      <c r="B40" s="188"/>
      <c r="C40" s="19" t="s">
        <v>163</v>
      </c>
      <c r="D40" s="20" t="s">
        <v>245</v>
      </c>
      <c r="E40" s="15"/>
      <c r="F40" s="96">
        <v>0</v>
      </c>
      <c r="G40" s="46">
        <f t="shared" si="5"/>
        <v>0</v>
      </c>
      <c r="H40" s="70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5" customHeight="1" x14ac:dyDescent="0.15">
      <c r="A41" s="185"/>
      <c r="B41" s="189"/>
      <c r="C41" s="19"/>
      <c r="D41" s="20"/>
      <c r="E41" s="16" t="s">
        <v>32</v>
      </c>
      <c r="F41" s="92">
        <f>SUM(F34:F40)</f>
        <v>45</v>
      </c>
      <c r="G41" s="51">
        <f>SUM(G34:G40)</f>
        <v>125</v>
      </c>
      <c r="H41" s="66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" customHeight="1" x14ac:dyDescent="0.15">
      <c r="A42" s="157" t="s">
        <v>246</v>
      </c>
      <c r="B42" s="158"/>
      <c r="C42" s="4" t="s">
        <v>247</v>
      </c>
      <c r="D42" s="10" t="s">
        <v>152</v>
      </c>
      <c r="E42" s="22"/>
      <c r="F42" s="97">
        <v>3</v>
      </c>
      <c r="G42" s="45">
        <f t="shared" ref="G42:G52" si="7">SUM(I42:T42)</f>
        <v>7</v>
      </c>
      <c r="H42" s="104">
        <f t="shared" ref="H42:H48" si="8">G42/F42</f>
        <v>2.3333333333333335</v>
      </c>
      <c r="I42" s="132">
        <v>7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5" customHeight="1" x14ac:dyDescent="0.15">
      <c r="A43" s="168" t="s">
        <v>20</v>
      </c>
      <c r="B43" s="178"/>
      <c r="C43" s="5" t="s">
        <v>248</v>
      </c>
      <c r="D43" s="12" t="s">
        <v>154</v>
      </c>
      <c r="E43" s="23"/>
      <c r="F43" s="98">
        <v>10</v>
      </c>
      <c r="G43" s="46">
        <f t="shared" si="7"/>
        <v>30</v>
      </c>
      <c r="H43" s="104">
        <f t="shared" si="8"/>
        <v>3</v>
      </c>
      <c r="I43" s="132">
        <v>20</v>
      </c>
      <c r="J43" s="132">
        <v>10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5" customHeight="1" x14ac:dyDescent="0.15">
      <c r="A44" s="179"/>
      <c r="B44" s="178"/>
      <c r="C44" s="5" t="s">
        <v>228</v>
      </c>
      <c r="D44" s="12" t="s">
        <v>249</v>
      </c>
      <c r="E44" s="23"/>
      <c r="F44" s="94">
        <v>16</v>
      </c>
      <c r="G44" s="46">
        <f t="shared" si="7"/>
        <v>43</v>
      </c>
      <c r="H44" s="104">
        <f t="shared" si="8"/>
        <v>2.6875</v>
      </c>
      <c r="I44" s="132">
        <v>13</v>
      </c>
      <c r="J44" s="132">
        <v>6</v>
      </c>
      <c r="K44" s="132">
        <v>10</v>
      </c>
      <c r="L44" s="132">
        <v>14</v>
      </c>
      <c r="M44" s="53"/>
      <c r="N44" s="53"/>
      <c r="O44" s="53"/>
      <c r="P44" s="53"/>
      <c r="Q44" s="53"/>
      <c r="R44" s="53"/>
      <c r="S44" s="53"/>
      <c r="T44" s="53"/>
    </row>
    <row r="45" spans="1:20" ht="15" customHeight="1" x14ac:dyDescent="0.15">
      <c r="A45" s="179"/>
      <c r="B45" s="178"/>
      <c r="C45" s="5" t="s">
        <v>229</v>
      </c>
      <c r="D45" s="12" t="s">
        <v>160</v>
      </c>
      <c r="E45" s="23"/>
      <c r="F45" s="94">
        <v>14</v>
      </c>
      <c r="G45" s="104">
        <f t="shared" si="7"/>
        <v>57</v>
      </c>
      <c r="H45" s="104">
        <f t="shared" si="8"/>
        <v>4.0714285714285712</v>
      </c>
      <c r="I45" s="132">
        <v>18</v>
      </c>
      <c r="J45" s="132">
        <v>15</v>
      </c>
      <c r="K45" s="132">
        <v>12</v>
      </c>
      <c r="L45" s="132">
        <v>12</v>
      </c>
      <c r="M45" s="53"/>
      <c r="N45" s="53"/>
      <c r="O45" s="53"/>
      <c r="P45" s="53"/>
      <c r="Q45" s="53"/>
      <c r="R45" s="53"/>
      <c r="S45" s="53"/>
      <c r="T45" s="53"/>
    </row>
    <row r="46" spans="1:20" ht="15" customHeight="1" x14ac:dyDescent="0.15">
      <c r="A46" s="179"/>
      <c r="B46" s="178"/>
      <c r="C46" s="17" t="s">
        <v>250</v>
      </c>
      <c r="D46" s="18" t="s">
        <v>162</v>
      </c>
      <c r="E46" s="24"/>
      <c r="F46" s="98">
        <v>1</v>
      </c>
      <c r="G46" s="104">
        <f t="shared" si="7"/>
        <v>2</v>
      </c>
      <c r="H46" s="104">
        <f t="shared" si="8"/>
        <v>2</v>
      </c>
      <c r="I46" s="132">
        <v>2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5" customHeight="1" x14ac:dyDescent="0.15">
      <c r="A47" s="179"/>
      <c r="B47" s="178"/>
      <c r="C47" s="5" t="s">
        <v>251</v>
      </c>
      <c r="D47" s="12" t="s">
        <v>164</v>
      </c>
      <c r="E47" s="23"/>
      <c r="F47" s="94">
        <v>11</v>
      </c>
      <c r="G47" s="104">
        <f t="shared" si="7"/>
        <v>28</v>
      </c>
      <c r="H47" s="104">
        <f t="shared" si="8"/>
        <v>2.5454545454545454</v>
      </c>
      <c r="I47" s="132">
        <v>7</v>
      </c>
      <c r="J47" s="132">
        <v>5</v>
      </c>
      <c r="K47" s="132">
        <v>16</v>
      </c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5" customHeight="1" x14ac:dyDescent="0.15">
      <c r="A48" s="179"/>
      <c r="B48" s="178"/>
      <c r="C48" s="5" t="s">
        <v>252</v>
      </c>
      <c r="D48" s="12" t="s">
        <v>166</v>
      </c>
      <c r="E48" s="23"/>
      <c r="F48" s="94">
        <v>19</v>
      </c>
      <c r="G48" s="104">
        <f t="shared" si="7"/>
        <v>53</v>
      </c>
      <c r="H48" s="104">
        <f t="shared" si="8"/>
        <v>2.7894736842105261</v>
      </c>
      <c r="I48" s="132">
        <v>9</v>
      </c>
      <c r="J48" s="132">
        <v>16</v>
      </c>
      <c r="K48" s="132">
        <v>12</v>
      </c>
      <c r="L48" s="132">
        <v>3</v>
      </c>
      <c r="M48" s="132">
        <v>13</v>
      </c>
      <c r="N48" s="53"/>
      <c r="O48" s="53"/>
      <c r="P48" s="53"/>
      <c r="Q48" s="53"/>
      <c r="R48" s="53"/>
      <c r="S48" s="53"/>
      <c r="T48" s="53"/>
    </row>
    <row r="49" spans="1:20" ht="15" customHeight="1" x14ac:dyDescent="0.15">
      <c r="A49" s="179"/>
      <c r="B49" s="178"/>
      <c r="C49" s="5" t="s">
        <v>253</v>
      </c>
      <c r="D49" s="12" t="s">
        <v>168</v>
      </c>
      <c r="E49" s="23"/>
      <c r="F49" s="94">
        <v>52</v>
      </c>
      <c r="G49" s="46">
        <f t="shared" si="7"/>
        <v>155</v>
      </c>
      <c r="H49" s="104">
        <f>G49/F49</f>
        <v>2.9807692307692308</v>
      </c>
      <c r="I49" s="132">
        <v>17</v>
      </c>
      <c r="J49" s="132">
        <v>17</v>
      </c>
      <c r="K49" s="132">
        <v>11</v>
      </c>
      <c r="L49" s="133">
        <v>13</v>
      </c>
      <c r="M49" s="133">
        <v>12</v>
      </c>
      <c r="N49" s="132">
        <v>12</v>
      </c>
      <c r="O49" s="132">
        <v>9</v>
      </c>
      <c r="P49" s="132">
        <v>9</v>
      </c>
      <c r="Q49" s="132">
        <v>12</v>
      </c>
      <c r="R49" s="132">
        <v>8</v>
      </c>
      <c r="S49" s="132">
        <v>13</v>
      </c>
      <c r="T49" s="132">
        <v>22</v>
      </c>
    </row>
    <row r="50" spans="1:20" ht="15" customHeight="1" x14ac:dyDescent="0.15">
      <c r="A50" s="179"/>
      <c r="B50" s="178"/>
      <c r="C50" s="5" t="s">
        <v>230</v>
      </c>
      <c r="D50" s="12" t="s">
        <v>170</v>
      </c>
      <c r="E50" s="23"/>
      <c r="F50" s="94">
        <v>15</v>
      </c>
      <c r="G50" s="46">
        <f t="shared" si="7"/>
        <v>42</v>
      </c>
      <c r="H50" s="104">
        <f>G50/F50</f>
        <v>2.8</v>
      </c>
      <c r="I50" s="132">
        <v>16</v>
      </c>
      <c r="J50" s="132">
        <v>4</v>
      </c>
      <c r="K50" s="132">
        <v>8</v>
      </c>
      <c r="L50" s="132">
        <v>14</v>
      </c>
      <c r="M50" s="53"/>
      <c r="N50" s="53"/>
      <c r="O50" s="53"/>
      <c r="P50" s="53"/>
      <c r="Q50" s="53"/>
      <c r="R50" s="53"/>
      <c r="S50" s="53"/>
      <c r="T50" s="53"/>
    </row>
    <row r="51" spans="1:20" ht="15" customHeight="1" x14ac:dyDescent="0.15">
      <c r="A51" s="179"/>
      <c r="B51" s="178"/>
      <c r="C51" s="17" t="s">
        <v>231</v>
      </c>
      <c r="D51" s="18" t="s">
        <v>172</v>
      </c>
      <c r="E51" s="23"/>
      <c r="F51" s="94">
        <v>10</v>
      </c>
      <c r="G51" s="46">
        <f t="shared" si="7"/>
        <v>19</v>
      </c>
      <c r="H51" s="104">
        <f>G51/F51</f>
        <v>1.9</v>
      </c>
      <c r="I51" s="132">
        <v>10</v>
      </c>
      <c r="J51" s="132">
        <v>9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</row>
    <row r="52" spans="1:20" ht="15" customHeight="1" x14ac:dyDescent="0.15">
      <c r="A52" s="179"/>
      <c r="B52" s="178"/>
      <c r="C52" s="17" t="s">
        <v>254</v>
      </c>
      <c r="D52" s="18" t="s">
        <v>7</v>
      </c>
      <c r="E52" s="25"/>
      <c r="F52" s="96">
        <v>2</v>
      </c>
      <c r="G52" s="46">
        <f t="shared" si="7"/>
        <v>5</v>
      </c>
      <c r="H52" s="104">
        <f t="shared" ref="H52" si="9">G52/F52</f>
        <v>2.5</v>
      </c>
      <c r="I52" s="132">
        <v>5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1:20" ht="15" customHeight="1" x14ac:dyDescent="0.15">
      <c r="A53" s="180"/>
      <c r="B53" s="181"/>
      <c r="C53" s="6"/>
      <c r="D53" s="14"/>
      <c r="E53" s="26" t="s">
        <v>32</v>
      </c>
      <c r="F53" s="99">
        <f>SUM(F42:F52)</f>
        <v>153</v>
      </c>
      <c r="G53" s="66">
        <f>SUM(G42:G52)</f>
        <v>441</v>
      </c>
      <c r="H53" s="66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  <row r="54" spans="1:20" ht="15" customHeight="1" x14ac:dyDescent="0.15">
      <c r="A54" s="190" t="s">
        <v>255</v>
      </c>
      <c r="B54" s="191"/>
      <c r="C54" s="4" t="s">
        <v>174</v>
      </c>
      <c r="D54" s="10" t="s">
        <v>72</v>
      </c>
      <c r="E54" s="22"/>
      <c r="F54" s="97">
        <v>0</v>
      </c>
      <c r="G54" s="51">
        <f t="shared" ref="G54:G59" si="10">SUM(I54:T54)</f>
        <v>0</v>
      </c>
      <c r="H54" s="70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ht="15" customHeight="1" x14ac:dyDescent="0.15">
      <c r="A55" s="168" t="s">
        <v>33</v>
      </c>
      <c r="B55" s="169"/>
      <c r="C55" s="5" t="s">
        <v>175</v>
      </c>
      <c r="D55" s="12" t="s">
        <v>74</v>
      </c>
      <c r="E55" s="23"/>
      <c r="F55" s="94">
        <v>27</v>
      </c>
      <c r="G55" s="46">
        <f t="shared" si="10"/>
        <v>97</v>
      </c>
      <c r="H55" s="104">
        <f>G55/F55</f>
        <v>3.5925925925925926</v>
      </c>
      <c r="I55" s="132">
        <v>18</v>
      </c>
      <c r="J55" s="132">
        <v>14</v>
      </c>
      <c r="K55" s="132">
        <v>23</v>
      </c>
      <c r="L55" s="132">
        <v>10</v>
      </c>
      <c r="M55" s="132">
        <v>17</v>
      </c>
      <c r="N55" s="132">
        <v>15</v>
      </c>
      <c r="O55" s="53"/>
      <c r="P55" s="53"/>
      <c r="Q55" s="53"/>
      <c r="R55" s="53"/>
      <c r="S55" s="53"/>
      <c r="T55" s="53"/>
    </row>
    <row r="56" spans="1:20" ht="15" customHeight="1" x14ac:dyDescent="0.15">
      <c r="A56" s="168"/>
      <c r="B56" s="169"/>
      <c r="C56" s="7" t="s">
        <v>176</v>
      </c>
      <c r="D56" s="12" t="s">
        <v>75</v>
      </c>
      <c r="E56" s="27"/>
      <c r="F56" s="98">
        <v>6</v>
      </c>
      <c r="G56" s="46">
        <f t="shared" si="10"/>
        <v>13</v>
      </c>
      <c r="H56" s="104">
        <f>G56/F56</f>
        <v>2.1666666666666665</v>
      </c>
      <c r="I56" s="132">
        <v>13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  <row r="57" spans="1:20" ht="15" customHeight="1" x14ac:dyDescent="0.15">
      <c r="A57" s="168"/>
      <c r="B57" s="169"/>
      <c r="C57" s="7" t="s">
        <v>177</v>
      </c>
      <c r="D57" s="12" t="s">
        <v>76</v>
      </c>
      <c r="E57" s="27"/>
      <c r="F57" s="98">
        <v>0</v>
      </c>
      <c r="G57" s="46">
        <f t="shared" si="10"/>
        <v>0</v>
      </c>
      <c r="H57" s="70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ht="15" customHeight="1" x14ac:dyDescent="0.15">
      <c r="A58" s="168"/>
      <c r="B58" s="169"/>
      <c r="C58" s="7" t="s">
        <v>178</v>
      </c>
      <c r="D58" s="12" t="s">
        <v>77</v>
      </c>
      <c r="E58" s="28"/>
      <c r="F58" s="98">
        <v>0</v>
      </c>
      <c r="G58" s="46">
        <f t="shared" si="10"/>
        <v>0</v>
      </c>
      <c r="H58" s="70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ht="15" customHeight="1" x14ac:dyDescent="0.15">
      <c r="A59" s="168"/>
      <c r="B59" s="169"/>
      <c r="C59" s="29" t="s">
        <v>179</v>
      </c>
      <c r="D59" s="14" t="s">
        <v>78</v>
      </c>
      <c r="E59" s="25"/>
      <c r="F59" s="100">
        <v>3</v>
      </c>
      <c r="G59" s="107">
        <f t="shared" si="10"/>
        <v>14</v>
      </c>
      <c r="H59" s="104">
        <f t="shared" ref="H59" si="11">G59/F59</f>
        <v>4.666666666666667</v>
      </c>
      <c r="I59" s="132">
        <v>14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ht="15" customHeight="1" x14ac:dyDescent="0.15">
      <c r="A60" s="170"/>
      <c r="B60" s="171"/>
      <c r="C60" s="6"/>
      <c r="D60" s="14"/>
      <c r="E60" s="16" t="s">
        <v>32</v>
      </c>
      <c r="F60" s="92">
        <f>SUM(F54:F59)</f>
        <v>36</v>
      </c>
      <c r="G60" s="107">
        <f>SUM(G54:G59)</f>
        <v>124</v>
      </c>
      <c r="H60" s="66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0" ht="15" customHeight="1" x14ac:dyDescent="0.15">
      <c r="A61" s="157" t="s">
        <v>256</v>
      </c>
      <c r="B61" s="158"/>
      <c r="C61" s="4" t="s">
        <v>257</v>
      </c>
      <c r="D61" s="10" t="s">
        <v>9</v>
      </c>
      <c r="E61" s="22"/>
      <c r="F61" s="172">
        <v>23</v>
      </c>
      <c r="G61" s="162">
        <f>SUM(I61:T61)</f>
        <v>75</v>
      </c>
      <c r="H61" s="165">
        <f>G61/F60</f>
        <v>2.0833333333333335</v>
      </c>
      <c r="I61" s="132">
        <v>12</v>
      </c>
      <c r="J61" s="132">
        <v>17</v>
      </c>
      <c r="K61" s="132">
        <v>15</v>
      </c>
      <c r="L61" s="132">
        <v>15</v>
      </c>
      <c r="M61" s="132">
        <v>16</v>
      </c>
      <c r="N61" s="53"/>
      <c r="O61" s="53"/>
      <c r="P61" s="53"/>
      <c r="Q61" s="53"/>
      <c r="R61" s="53"/>
      <c r="S61" s="53"/>
      <c r="T61" s="53"/>
    </row>
    <row r="62" spans="1:20" ht="15" customHeight="1" x14ac:dyDescent="0.15">
      <c r="A62" s="184" t="s">
        <v>21</v>
      </c>
      <c r="B62" s="186" t="s">
        <v>22</v>
      </c>
      <c r="C62" s="5" t="s">
        <v>258</v>
      </c>
      <c r="D62" s="12" t="s">
        <v>10</v>
      </c>
      <c r="E62" s="23"/>
      <c r="F62" s="200"/>
      <c r="G62" s="163"/>
      <c r="H62" s="182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1:20" ht="15" customHeight="1" x14ac:dyDescent="0.15">
      <c r="A63" s="184"/>
      <c r="B63" s="186"/>
      <c r="C63" s="5" t="s">
        <v>259</v>
      </c>
      <c r="D63" s="12" t="s">
        <v>11</v>
      </c>
      <c r="E63" s="23"/>
      <c r="F63" s="200"/>
      <c r="G63" s="163"/>
      <c r="H63" s="18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1:20" ht="15" customHeight="1" x14ac:dyDescent="0.15">
      <c r="A64" s="184"/>
      <c r="B64" s="186"/>
      <c r="C64" s="5" t="s">
        <v>260</v>
      </c>
      <c r="D64" s="12" t="s">
        <v>12</v>
      </c>
      <c r="E64" s="23"/>
      <c r="F64" s="200"/>
      <c r="G64" s="163"/>
      <c r="H64" s="182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</row>
    <row r="65" spans="1:20" ht="15" customHeight="1" x14ac:dyDescent="0.15">
      <c r="A65" s="184"/>
      <c r="B65" s="186"/>
      <c r="C65" s="5" t="s">
        <v>261</v>
      </c>
      <c r="D65" s="12" t="s">
        <v>13</v>
      </c>
      <c r="E65" s="23"/>
      <c r="F65" s="200"/>
      <c r="G65" s="163"/>
      <c r="H65" s="18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ht="15" customHeight="1" x14ac:dyDescent="0.15">
      <c r="A66" s="184"/>
      <c r="B66" s="186"/>
      <c r="C66" s="5" t="s">
        <v>262</v>
      </c>
      <c r="D66" s="12" t="s">
        <v>14</v>
      </c>
      <c r="E66" s="23"/>
      <c r="F66" s="200"/>
      <c r="G66" s="163"/>
      <c r="H66" s="182"/>
    </row>
    <row r="67" spans="1:20" ht="15" customHeight="1" x14ac:dyDescent="0.15">
      <c r="A67" s="184"/>
      <c r="B67" s="186"/>
      <c r="C67" s="6" t="s">
        <v>263</v>
      </c>
      <c r="D67" s="14" t="s">
        <v>181</v>
      </c>
      <c r="E67" s="25"/>
      <c r="F67" s="201"/>
      <c r="G67" s="164"/>
      <c r="H67" s="183"/>
    </row>
    <row r="68" spans="1:20" ht="13.5" x14ac:dyDescent="0.15">
      <c r="A68" s="185"/>
      <c r="B68" s="187"/>
      <c r="C68" s="6"/>
      <c r="D68" s="14"/>
      <c r="E68" s="26" t="s">
        <v>32</v>
      </c>
      <c r="F68" s="99">
        <f>SUM(F61)</f>
        <v>23</v>
      </c>
      <c r="G68" s="120">
        <f>G61</f>
        <v>75</v>
      </c>
      <c r="H68" s="119"/>
    </row>
    <row r="69" spans="1:20" ht="13.5" x14ac:dyDescent="0.15">
      <c r="A69" s="105"/>
      <c r="B69" s="118"/>
      <c r="C69" s="30"/>
      <c r="D69" s="31"/>
      <c r="E69" s="32"/>
      <c r="F69" s="99"/>
      <c r="G69" s="119"/>
      <c r="H69" s="119"/>
    </row>
    <row r="70" spans="1:20" ht="13.5" x14ac:dyDescent="0.15">
      <c r="A70" s="33"/>
      <c r="B70" s="34"/>
      <c r="C70" s="35"/>
      <c r="D70" s="36"/>
      <c r="E70" s="37" t="s">
        <v>34</v>
      </c>
      <c r="F70" s="101">
        <f>SUM(F68,F60,F53,F33,F41,F23,F12)</f>
        <v>448</v>
      </c>
      <c r="G70" s="120">
        <f>SUM(G12,G23,G33,G41,G53,G60,G68)</f>
        <v>1380</v>
      </c>
      <c r="H70" s="119"/>
    </row>
    <row r="71" spans="1:20" x14ac:dyDescent="0.15">
      <c r="C71" s="2"/>
    </row>
  </sheetData>
  <mergeCells count="25">
    <mergeCell ref="A1:H1"/>
    <mergeCell ref="A3:B3"/>
    <mergeCell ref="A4:B4"/>
    <mergeCell ref="F4:F11"/>
    <mergeCell ref="G4:G11"/>
    <mergeCell ref="H4:H11"/>
    <mergeCell ref="A5:B12"/>
    <mergeCell ref="A55:B60"/>
    <mergeCell ref="A13:B13"/>
    <mergeCell ref="A14:A23"/>
    <mergeCell ref="B14:B23"/>
    <mergeCell ref="A24:B24"/>
    <mergeCell ref="A25:B33"/>
    <mergeCell ref="A34:B34"/>
    <mergeCell ref="A35:A41"/>
    <mergeCell ref="B35:B41"/>
    <mergeCell ref="A42:B42"/>
    <mergeCell ref="A43:B53"/>
    <mergeCell ref="A54:B54"/>
    <mergeCell ref="A61:B61"/>
    <mergeCell ref="F61:F67"/>
    <mergeCell ref="G61:G67"/>
    <mergeCell ref="H61:H67"/>
    <mergeCell ref="A62:A68"/>
    <mergeCell ref="B62:B68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1"/>
  <sheetViews>
    <sheetView workbookViewId="0">
      <pane xSplit="5" ySplit="3" topLeftCell="F49" activePane="bottomRight" state="frozen"/>
      <selection pane="topRight" activeCell="F1" sqref="F1"/>
      <selection pane="bottomLeft" activeCell="A5" sqref="A5"/>
      <selection pane="bottomRight" activeCell="F4" sqref="F4:F11"/>
    </sheetView>
  </sheetViews>
  <sheetFormatPr defaultRowHeight="12" outlineLevelCol="1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10" width="0" style="1" hidden="1" customWidth="1" outlineLevel="1"/>
    <col min="11" max="22" width="0" hidden="1" customWidth="1" outlineLevel="1"/>
    <col min="23" max="28" width="0" style="1" hidden="1" customWidth="1" outlineLevel="1"/>
    <col min="29" max="29" width="9.33203125" style="1" collapsed="1"/>
    <col min="30" max="16384" width="9.33203125" style="1"/>
  </cols>
  <sheetData>
    <row r="1" spans="1:22" ht="17.25" x14ac:dyDescent="0.2">
      <c r="A1" s="159" t="s">
        <v>272</v>
      </c>
      <c r="B1" s="159"/>
      <c r="C1" s="159"/>
      <c r="D1" s="159"/>
      <c r="E1" s="159"/>
      <c r="F1" s="159"/>
      <c r="G1" s="159"/>
      <c r="H1" s="159"/>
    </row>
    <row r="2" spans="1:22" ht="6.75" customHeight="1" x14ac:dyDescent="0.15"/>
    <row r="3" spans="1:22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273</v>
      </c>
      <c r="G3" s="39" t="s">
        <v>37</v>
      </c>
      <c r="H3" s="52" t="s">
        <v>81</v>
      </c>
    </row>
    <row r="4" spans="1:22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13</v>
      </c>
      <c r="G4" s="162">
        <f>SUM(I4:Z4)</f>
        <v>28</v>
      </c>
      <c r="H4" s="165">
        <f t="shared" ref="H4:H11" si="0">G4/F4</f>
        <v>2.1538461538461537</v>
      </c>
      <c r="I4" s="130">
        <v>7</v>
      </c>
      <c r="J4" s="130">
        <v>7</v>
      </c>
      <c r="K4" s="130">
        <v>14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163"/>
      <c r="H5" s="166" t="e">
        <f t="shared" si="0"/>
        <v>#DIV/0!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163"/>
      <c r="H6" s="166" t="e">
        <f t="shared" si="0"/>
        <v>#DIV/0!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163"/>
      <c r="H7" s="166" t="e">
        <f t="shared" si="0"/>
        <v>#DIV/0!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163"/>
      <c r="H8" s="166" t="e">
        <f t="shared" si="0"/>
        <v>#DIV/0!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163"/>
      <c r="H9" s="166" t="e">
        <f t="shared" si="0"/>
        <v>#DIV/0!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163"/>
      <c r="H10" s="166" t="e">
        <f t="shared" si="0"/>
        <v>#DIV/0!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5" customHeight="1" x14ac:dyDescent="0.15">
      <c r="A11" s="168"/>
      <c r="B11" s="169"/>
      <c r="C11" s="6" t="s">
        <v>106</v>
      </c>
      <c r="D11" s="14" t="s">
        <v>107</v>
      </c>
      <c r="E11" s="15"/>
      <c r="F11" s="201"/>
      <c r="G11" s="164"/>
      <c r="H11" s="167" t="e">
        <f t="shared" si="0"/>
        <v>#DIV/0!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ht="15" customHeight="1" x14ac:dyDescent="0.15">
      <c r="A12" s="170"/>
      <c r="B12" s="171"/>
      <c r="C12" s="6"/>
      <c r="D12" s="14"/>
      <c r="E12" s="16" t="s">
        <v>32</v>
      </c>
      <c r="F12" s="92">
        <f>SUM(F4:F11)</f>
        <v>13</v>
      </c>
      <c r="G12" s="66">
        <f>SUM(G4)</f>
        <v>28</v>
      </c>
      <c r="H12" s="6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15</v>
      </c>
      <c r="G13" s="45">
        <f>SUM(I13:Z13)</f>
        <v>44</v>
      </c>
      <c r="H13" s="104">
        <f t="shared" ref="H13:H22" si="1">G13/F13</f>
        <v>2.9333333333333331</v>
      </c>
      <c r="I13" s="130">
        <v>6</v>
      </c>
      <c r="J13" s="130">
        <v>10</v>
      </c>
      <c r="K13" s="130">
        <v>11</v>
      </c>
      <c r="L13" s="130">
        <v>8</v>
      </c>
      <c r="M13" s="130">
        <v>9</v>
      </c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15" customHeight="1" x14ac:dyDescent="0.15">
      <c r="A14" s="174" t="s">
        <v>232</v>
      </c>
      <c r="B14" s="176" t="s">
        <v>233</v>
      </c>
      <c r="C14" s="5" t="s">
        <v>110</v>
      </c>
      <c r="D14" s="12" t="s">
        <v>111</v>
      </c>
      <c r="E14" s="13"/>
      <c r="F14" s="94">
        <v>7</v>
      </c>
      <c r="G14" s="46">
        <f t="shared" ref="G14:G22" si="2">SUM(I14:Z14)</f>
        <v>15</v>
      </c>
      <c r="H14" s="104">
        <f t="shared" si="1"/>
        <v>2.1428571428571428</v>
      </c>
      <c r="I14" s="130">
        <v>6</v>
      </c>
      <c r="J14" s="130">
        <v>9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15" customHeight="1" x14ac:dyDescent="0.15">
      <c r="A15" s="174"/>
      <c r="B15" s="176"/>
      <c r="C15" s="5" t="s">
        <v>112</v>
      </c>
      <c r="D15" s="12" t="s">
        <v>113</v>
      </c>
      <c r="E15" s="13"/>
      <c r="F15" s="94">
        <v>18</v>
      </c>
      <c r="G15" s="46">
        <f t="shared" si="2"/>
        <v>46</v>
      </c>
      <c r="H15" s="104">
        <f t="shared" si="1"/>
        <v>2.5555555555555554</v>
      </c>
      <c r="I15" s="130">
        <v>11</v>
      </c>
      <c r="J15" s="130">
        <v>9</v>
      </c>
      <c r="K15" s="130">
        <v>9</v>
      </c>
      <c r="L15" s="130">
        <v>11</v>
      </c>
      <c r="M15" s="130">
        <v>6</v>
      </c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15" customHeight="1" x14ac:dyDescent="0.15">
      <c r="A16" s="174"/>
      <c r="B16" s="176"/>
      <c r="C16" s="17" t="s">
        <v>114</v>
      </c>
      <c r="D16" s="18" t="s">
        <v>115</v>
      </c>
      <c r="E16" s="13"/>
      <c r="F16" s="94">
        <v>9</v>
      </c>
      <c r="G16" s="46">
        <f t="shared" si="2"/>
        <v>26</v>
      </c>
      <c r="H16" s="104">
        <f t="shared" si="1"/>
        <v>2.8888888888888888</v>
      </c>
      <c r="I16" s="130">
        <v>12</v>
      </c>
      <c r="J16" s="130">
        <v>14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15" customHeight="1" x14ac:dyDescent="0.15">
      <c r="A17" s="174"/>
      <c r="B17" s="176"/>
      <c r="C17" s="17" t="s">
        <v>227</v>
      </c>
      <c r="D17" s="18" t="s">
        <v>234</v>
      </c>
      <c r="E17" s="13"/>
      <c r="F17" s="94">
        <v>4</v>
      </c>
      <c r="G17" s="46">
        <f t="shared" si="2"/>
        <v>12</v>
      </c>
      <c r="H17" s="104">
        <f t="shared" si="1"/>
        <v>3</v>
      </c>
      <c r="I17" s="130">
        <v>12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5" customHeight="1" x14ac:dyDescent="0.15">
      <c r="A18" s="174"/>
      <c r="B18" s="176"/>
      <c r="C18" s="5" t="s">
        <v>116</v>
      </c>
      <c r="D18" s="12" t="s">
        <v>117</v>
      </c>
      <c r="E18" s="13"/>
      <c r="F18" s="94">
        <v>3</v>
      </c>
      <c r="G18" s="46">
        <f t="shared" si="2"/>
        <v>5</v>
      </c>
      <c r="H18" s="104">
        <f t="shared" si="1"/>
        <v>1.6666666666666667</v>
      </c>
      <c r="I18" s="130">
        <v>5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5" customHeight="1" x14ac:dyDescent="0.15">
      <c r="A19" s="174"/>
      <c r="B19" s="176"/>
      <c r="C19" s="5" t="s">
        <v>118</v>
      </c>
      <c r="D19" s="12" t="s">
        <v>119</v>
      </c>
      <c r="E19" s="13"/>
      <c r="F19" s="94">
        <v>1</v>
      </c>
      <c r="G19" s="46">
        <f t="shared" si="2"/>
        <v>8</v>
      </c>
      <c r="H19" s="104">
        <f t="shared" si="1"/>
        <v>8</v>
      </c>
      <c r="I19" s="130">
        <v>8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5" customHeight="1" x14ac:dyDescent="0.15">
      <c r="A20" s="174"/>
      <c r="B20" s="176"/>
      <c r="C20" s="5" t="s">
        <v>120</v>
      </c>
      <c r="D20" s="12" t="s">
        <v>121</v>
      </c>
      <c r="E20" s="13"/>
      <c r="F20" s="94">
        <v>7</v>
      </c>
      <c r="G20" s="46">
        <f t="shared" si="2"/>
        <v>18</v>
      </c>
      <c r="H20" s="104">
        <f t="shared" si="1"/>
        <v>2.5714285714285716</v>
      </c>
      <c r="I20" s="130">
        <v>10</v>
      </c>
      <c r="J20" s="130">
        <v>8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15" customHeight="1" x14ac:dyDescent="0.15">
      <c r="A21" s="174"/>
      <c r="B21" s="176"/>
      <c r="C21" s="5" t="s">
        <v>122</v>
      </c>
      <c r="D21" s="12" t="s">
        <v>123</v>
      </c>
      <c r="E21" s="13"/>
      <c r="F21" s="94">
        <v>1</v>
      </c>
      <c r="G21" s="46">
        <f t="shared" si="2"/>
        <v>4</v>
      </c>
      <c r="H21" s="104">
        <f t="shared" si="1"/>
        <v>4</v>
      </c>
      <c r="I21" s="130">
        <v>4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5" customHeight="1" x14ac:dyDescent="0.15">
      <c r="A22" s="174"/>
      <c r="B22" s="176"/>
      <c r="C22" s="5" t="s">
        <v>124</v>
      </c>
      <c r="D22" s="12" t="s">
        <v>125</v>
      </c>
      <c r="E22" s="13"/>
      <c r="F22" s="95">
        <v>4</v>
      </c>
      <c r="G22" s="48">
        <f t="shared" si="2"/>
        <v>13</v>
      </c>
      <c r="H22" s="104">
        <f t="shared" si="1"/>
        <v>3.25</v>
      </c>
      <c r="I22" s="130">
        <v>13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5" customHeight="1" x14ac:dyDescent="0.15">
      <c r="A23" s="175"/>
      <c r="B23" s="177"/>
      <c r="C23" s="6"/>
      <c r="D23" s="14"/>
      <c r="E23" s="16" t="s">
        <v>32</v>
      </c>
      <c r="F23" s="92">
        <f>SUM(F13:F22)</f>
        <v>69</v>
      </c>
      <c r="G23" s="66">
        <f>SUM(G13:G22)</f>
        <v>191</v>
      </c>
      <c r="H23" s="66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V23" s="53"/>
    </row>
    <row r="24" spans="1:22" ht="15" customHeight="1" x14ac:dyDescent="0.15">
      <c r="A24" s="157" t="s">
        <v>4</v>
      </c>
      <c r="B24" s="158"/>
      <c r="C24" s="4" t="s">
        <v>126</v>
      </c>
      <c r="D24" s="10" t="s">
        <v>127</v>
      </c>
      <c r="E24" s="11"/>
      <c r="F24" s="93">
        <v>33</v>
      </c>
      <c r="G24" s="45">
        <f>SUM(I24:Z24)</f>
        <v>103</v>
      </c>
      <c r="H24" s="104">
        <f t="shared" ref="H24:H32" si="3">G24/F24</f>
        <v>3.1212121212121211</v>
      </c>
      <c r="I24" s="130">
        <v>11</v>
      </c>
      <c r="J24" s="130">
        <v>7</v>
      </c>
      <c r="K24" s="130">
        <v>6</v>
      </c>
      <c r="L24" s="130">
        <v>8</v>
      </c>
      <c r="M24" s="130">
        <v>6</v>
      </c>
      <c r="N24" s="130">
        <v>11</v>
      </c>
      <c r="O24" s="130">
        <v>7</v>
      </c>
      <c r="P24" s="130">
        <v>10</v>
      </c>
      <c r="Q24" s="130">
        <v>12</v>
      </c>
      <c r="R24" s="130">
        <v>16</v>
      </c>
      <c r="S24" s="130">
        <v>9</v>
      </c>
      <c r="T24" s="53"/>
      <c r="U24" s="53"/>
      <c r="V24" s="53"/>
    </row>
    <row r="25" spans="1:22" ht="15" customHeight="1" x14ac:dyDescent="0.15">
      <c r="A25" s="168" t="s">
        <v>19</v>
      </c>
      <c r="B25" s="178"/>
      <c r="C25" s="5" t="s">
        <v>128</v>
      </c>
      <c r="D25" s="12" t="s">
        <v>129</v>
      </c>
      <c r="E25" s="13"/>
      <c r="F25" s="94">
        <v>10</v>
      </c>
      <c r="G25" s="46">
        <f t="shared" ref="G25:G32" si="4">SUM(I25:Z25)</f>
        <v>33</v>
      </c>
      <c r="H25" s="104">
        <f t="shared" si="3"/>
        <v>3.3</v>
      </c>
      <c r="I25" s="130">
        <v>13</v>
      </c>
      <c r="J25" s="130">
        <v>9</v>
      </c>
      <c r="K25" s="130">
        <v>11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5" customHeight="1" x14ac:dyDescent="0.15">
      <c r="A26" s="179"/>
      <c r="B26" s="178"/>
      <c r="C26" s="5" t="s">
        <v>130</v>
      </c>
      <c r="D26" s="12" t="s">
        <v>131</v>
      </c>
      <c r="E26" s="13"/>
      <c r="F26" s="94">
        <v>5</v>
      </c>
      <c r="G26" s="46">
        <f>SUM(I26:W26)</f>
        <v>10</v>
      </c>
      <c r="H26" s="104">
        <f t="shared" si="3"/>
        <v>2</v>
      </c>
      <c r="I26" s="130">
        <v>10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1"/>
      <c r="U26" s="1"/>
      <c r="V26" s="1"/>
    </row>
    <row r="27" spans="1:22" ht="15" customHeight="1" x14ac:dyDescent="0.15">
      <c r="A27" s="179"/>
      <c r="B27" s="178"/>
      <c r="C27" s="5" t="s">
        <v>132</v>
      </c>
      <c r="D27" s="12" t="s">
        <v>133</v>
      </c>
      <c r="E27" s="13"/>
      <c r="F27" s="94">
        <v>31</v>
      </c>
      <c r="G27" s="46">
        <f>SUM(I27:W27)</f>
        <v>69</v>
      </c>
      <c r="H27" s="104">
        <f t="shared" si="3"/>
        <v>2.225806451612903</v>
      </c>
      <c r="I27" s="130">
        <v>5</v>
      </c>
      <c r="J27" s="130">
        <v>6</v>
      </c>
      <c r="K27" s="130">
        <v>12</v>
      </c>
      <c r="L27" s="130">
        <v>12</v>
      </c>
      <c r="M27" s="130">
        <v>13</v>
      </c>
      <c r="N27" s="130">
        <v>11</v>
      </c>
      <c r="O27" s="130">
        <v>10</v>
      </c>
      <c r="P27" s="53"/>
      <c r="Q27" s="53"/>
      <c r="R27" s="53"/>
      <c r="S27" s="53"/>
      <c r="T27" s="1"/>
      <c r="U27" s="1"/>
      <c r="V27" s="1"/>
    </row>
    <row r="28" spans="1:22" ht="15" customHeight="1" x14ac:dyDescent="0.15">
      <c r="A28" s="179"/>
      <c r="B28" s="178"/>
      <c r="C28" s="5" t="s">
        <v>134</v>
      </c>
      <c r="D28" s="12" t="s">
        <v>135</v>
      </c>
      <c r="E28" s="13"/>
      <c r="F28" s="94">
        <v>0</v>
      </c>
      <c r="G28" s="46">
        <f>SUM(I28:W28)</f>
        <v>0</v>
      </c>
      <c r="H28" s="70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1"/>
      <c r="U28" s="1"/>
      <c r="V28" s="1"/>
    </row>
    <row r="29" spans="1:22" ht="15" customHeight="1" x14ac:dyDescent="0.15">
      <c r="A29" s="179"/>
      <c r="B29" s="178"/>
      <c r="C29" s="19" t="s">
        <v>136</v>
      </c>
      <c r="D29" s="20" t="s">
        <v>5</v>
      </c>
      <c r="E29" s="21"/>
      <c r="F29" s="94">
        <v>0</v>
      </c>
      <c r="G29" s="46">
        <f>SUM(I29:W29)</f>
        <v>0</v>
      </c>
      <c r="H29" s="70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1"/>
      <c r="U29" s="1"/>
      <c r="V29" s="1"/>
    </row>
    <row r="30" spans="1:22" ht="15" customHeight="1" x14ac:dyDescent="0.15">
      <c r="A30" s="179"/>
      <c r="B30" s="178"/>
      <c r="C30" s="5" t="s">
        <v>137</v>
      </c>
      <c r="D30" s="12" t="s">
        <v>138</v>
      </c>
      <c r="E30" s="13"/>
      <c r="F30" s="94">
        <v>0</v>
      </c>
      <c r="G30" s="46">
        <f t="shared" si="4"/>
        <v>0</v>
      </c>
      <c r="H30" s="70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ht="15" customHeight="1" x14ac:dyDescent="0.15">
      <c r="A31" s="179"/>
      <c r="B31" s="178"/>
      <c r="C31" s="5" t="s">
        <v>139</v>
      </c>
      <c r="D31" s="12" t="s">
        <v>140</v>
      </c>
      <c r="E31" s="13"/>
      <c r="F31" s="94">
        <v>47</v>
      </c>
      <c r="G31" s="46">
        <f t="shared" si="4"/>
        <v>130</v>
      </c>
      <c r="H31" s="104">
        <f t="shared" si="3"/>
        <v>2.7659574468085109</v>
      </c>
      <c r="I31" s="130">
        <v>21</v>
      </c>
      <c r="J31" s="130">
        <v>10</v>
      </c>
      <c r="K31" s="130">
        <v>13</v>
      </c>
      <c r="L31" s="130">
        <v>18</v>
      </c>
      <c r="M31" s="130">
        <v>10</v>
      </c>
      <c r="N31" s="130">
        <v>12</v>
      </c>
      <c r="O31" s="130">
        <v>18</v>
      </c>
      <c r="P31" s="130">
        <v>9</v>
      </c>
      <c r="Q31" s="130">
        <v>19</v>
      </c>
      <c r="R31" s="53"/>
      <c r="S31" s="53"/>
      <c r="T31" s="53"/>
      <c r="U31" s="53"/>
      <c r="V31" s="53"/>
    </row>
    <row r="32" spans="1:22" ht="15" customHeight="1" x14ac:dyDescent="0.15">
      <c r="A32" s="179"/>
      <c r="B32" s="178"/>
      <c r="C32" s="5" t="s">
        <v>235</v>
      </c>
      <c r="D32" s="12" t="s">
        <v>150</v>
      </c>
      <c r="E32" s="15"/>
      <c r="F32" s="96">
        <v>16</v>
      </c>
      <c r="G32" s="46">
        <f t="shared" si="4"/>
        <v>41</v>
      </c>
      <c r="H32" s="104">
        <f t="shared" si="3"/>
        <v>2.5625</v>
      </c>
      <c r="I32" s="130">
        <v>9</v>
      </c>
      <c r="J32" s="130">
        <v>9</v>
      </c>
      <c r="K32" s="130">
        <v>11</v>
      </c>
      <c r="L32" s="130">
        <v>12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ht="15" customHeight="1" x14ac:dyDescent="0.15">
      <c r="A33" s="180"/>
      <c r="B33" s="181"/>
      <c r="C33" s="6"/>
      <c r="D33" s="14"/>
      <c r="E33" s="16" t="s">
        <v>32</v>
      </c>
      <c r="F33" s="92">
        <f>SUM(F24:F32)</f>
        <v>142</v>
      </c>
      <c r="G33" s="66">
        <f>SUM(G24:G32)</f>
        <v>386</v>
      </c>
      <c r="H33" s="66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ht="15" customHeight="1" x14ac:dyDescent="0.15">
      <c r="A34" s="157" t="s">
        <v>6</v>
      </c>
      <c r="B34" s="158"/>
      <c r="C34" s="4" t="s">
        <v>236</v>
      </c>
      <c r="D34" s="10" t="s">
        <v>142</v>
      </c>
      <c r="E34" s="13"/>
      <c r="F34" s="94">
        <v>0</v>
      </c>
      <c r="G34" s="45">
        <f t="shared" ref="G34:G40" si="5">SUM(I34:Z34)</f>
        <v>0</v>
      </c>
      <c r="H34" s="10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15" customHeight="1" x14ac:dyDescent="0.15">
      <c r="A35" s="184" t="s">
        <v>237</v>
      </c>
      <c r="B35" s="188" t="s">
        <v>238</v>
      </c>
      <c r="C35" s="5" t="s">
        <v>239</v>
      </c>
      <c r="D35" s="12" t="s">
        <v>144</v>
      </c>
      <c r="E35" s="13"/>
      <c r="F35" s="94">
        <v>11</v>
      </c>
      <c r="G35" s="46">
        <f t="shared" si="5"/>
        <v>17</v>
      </c>
      <c r="H35" s="104">
        <f t="shared" ref="H35:H39" si="6">G35/F35</f>
        <v>1.5454545454545454</v>
      </c>
      <c r="I35" s="130">
        <v>9</v>
      </c>
      <c r="J35" s="130">
        <v>8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15" customHeight="1" x14ac:dyDescent="0.15">
      <c r="A36" s="184"/>
      <c r="B36" s="188"/>
      <c r="C36" s="5" t="s">
        <v>240</v>
      </c>
      <c r="D36" s="12" t="s">
        <v>146</v>
      </c>
      <c r="E36" s="13"/>
      <c r="F36" s="94">
        <v>5</v>
      </c>
      <c r="G36" s="46">
        <f t="shared" si="5"/>
        <v>12</v>
      </c>
      <c r="H36" s="104">
        <f t="shared" si="6"/>
        <v>2.4</v>
      </c>
      <c r="I36" s="130">
        <v>12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15" customHeight="1" x14ac:dyDescent="0.15">
      <c r="A37" s="184"/>
      <c r="B37" s="188"/>
      <c r="C37" s="5" t="s">
        <v>241</v>
      </c>
      <c r="D37" s="12" t="s">
        <v>266</v>
      </c>
      <c r="E37" s="13"/>
      <c r="F37" s="94">
        <v>25</v>
      </c>
      <c r="G37" s="46">
        <f t="shared" si="5"/>
        <v>53</v>
      </c>
      <c r="H37" s="104">
        <f t="shared" si="6"/>
        <v>2.12</v>
      </c>
      <c r="I37" s="130">
        <v>5</v>
      </c>
      <c r="J37" s="130">
        <v>13</v>
      </c>
      <c r="K37" s="130">
        <v>10</v>
      </c>
      <c r="L37" s="130">
        <v>9</v>
      </c>
      <c r="M37" s="130">
        <v>10</v>
      </c>
      <c r="N37" s="130">
        <v>6</v>
      </c>
      <c r="O37" s="53"/>
      <c r="P37" s="53"/>
      <c r="Q37" s="53"/>
      <c r="R37" s="53"/>
      <c r="S37" s="53"/>
      <c r="T37" s="53"/>
      <c r="U37" s="53"/>
      <c r="V37" s="53"/>
    </row>
    <row r="38" spans="1:22" ht="15" customHeight="1" x14ac:dyDescent="0.15">
      <c r="A38" s="184"/>
      <c r="B38" s="188"/>
      <c r="C38" s="19" t="s">
        <v>159</v>
      </c>
      <c r="D38" s="20" t="s">
        <v>243</v>
      </c>
      <c r="E38" s="15"/>
      <c r="F38" s="96">
        <v>22</v>
      </c>
      <c r="G38" s="46">
        <f t="shared" si="5"/>
        <v>50</v>
      </c>
      <c r="H38" s="104">
        <f t="shared" si="6"/>
        <v>2.2727272727272729</v>
      </c>
      <c r="I38" s="130">
        <v>14</v>
      </c>
      <c r="J38" s="130">
        <v>16</v>
      </c>
      <c r="K38" s="130">
        <v>15</v>
      </c>
      <c r="L38" s="130">
        <v>5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ht="15" customHeight="1" x14ac:dyDescent="0.15">
      <c r="A39" s="184"/>
      <c r="B39" s="188"/>
      <c r="C39" s="19" t="s">
        <v>161</v>
      </c>
      <c r="D39" s="20" t="s">
        <v>244</v>
      </c>
      <c r="E39" s="13"/>
      <c r="F39" s="94">
        <v>7</v>
      </c>
      <c r="G39" s="46">
        <f t="shared" si="5"/>
        <v>16</v>
      </c>
      <c r="H39" s="104">
        <f t="shared" si="6"/>
        <v>2.2857142857142856</v>
      </c>
      <c r="I39" s="130">
        <v>7</v>
      </c>
      <c r="J39" s="130">
        <v>9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ht="15" customHeight="1" x14ac:dyDescent="0.15">
      <c r="A40" s="184"/>
      <c r="B40" s="188"/>
      <c r="C40" s="19" t="s">
        <v>163</v>
      </c>
      <c r="D40" s="20" t="s">
        <v>245</v>
      </c>
      <c r="E40" s="15"/>
      <c r="F40" s="96">
        <v>0</v>
      </c>
      <c r="G40" s="46">
        <f t="shared" si="5"/>
        <v>0</v>
      </c>
      <c r="H40" s="70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ht="15" customHeight="1" x14ac:dyDescent="0.15">
      <c r="A41" s="185"/>
      <c r="B41" s="189"/>
      <c r="C41" s="19"/>
      <c r="D41" s="20"/>
      <c r="E41" s="16" t="s">
        <v>32</v>
      </c>
      <c r="F41" s="92">
        <f>SUM(F34:F40)</f>
        <v>70</v>
      </c>
      <c r="G41" s="51">
        <f>SUM(G34:G40)</f>
        <v>148</v>
      </c>
      <c r="H41" s="66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2" ht="15" customHeight="1" x14ac:dyDescent="0.15">
      <c r="A42" s="157" t="s">
        <v>246</v>
      </c>
      <c r="B42" s="158"/>
      <c r="C42" s="4" t="s">
        <v>247</v>
      </c>
      <c r="D42" s="10" t="s">
        <v>152</v>
      </c>
      <c r="E42" s="22"/>
      <c r="F42" s="97">
        <v>17</v>
      </c>
      <c r="G42" s="45">
        <f t="shared" ref="G42:G52" si="7">SUM(I42:Z42)</f>
        <v>42</v>
      </c>
      <c r="H42" s="104">
        <f t="shared" ref="H42:H48" si="8">G42/F42</f>
        <v>2.4705882352941178</v>
      </c>
      <c r="I42" s="130">
        <v>6</v>
      </c>
      <c r="J42" s="130">
        <v>17</v>
      </c>
      <c r="K42" s="130">
        <v>10</v>
      </c>
      <c r="L42" s="130">
        <v>9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2" ht="15" customHeight="1" x14ac:dyDescent="0.15">
      <c r="A43" s="168" t="s">
        <v>20</v>
      </c>
      <c r="B43" s="178"/>
      <c r="C43" s="5" t="s">
        <v>248</v>
      </c>
      <c r="D43" s="12" t="s">
        <v>154</v>
      </c>
      <c r="E43" s="23"/>
      <c r="F43" s="98">
        <v>28</v>
      </c>
      <c r="G43" s="46">
        <f t="shared" si="7"/>
        <v>64</v>
      </c>
      <c r="H43" s="104">
        <f t="shared" si="8"/>
        <v>2.2857142857142856</v>
      </c>
      <c r="I43" s="130">
        <v>23</v>
      </c>
      <c r="J43" s="130">
        <v>13</v>
      </c>
      <c r="K43" s="130">
        <v>7</v>
      </c>
      <c r="L43" s="130">
        <v>10</v>
      </c>
      <c r="M43" s="130">
        <v>11</v>
      </c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15" customHeight="1" x14ac:dyDescent="0.15">
      <c r="A44" s="179"/>
      <c r="B44" s="178"/>
      <c r="C44" s="5" t="s">
        <v>228</v>
      </c>
      <c r="D44" s="12" t="s">
        <v>249</v>
      </c>
      <c r="E44" s="23"/>
      <c r="F44" s="94">
        <v>27</v>
      </c>
      <c r="G44" s="46">
        <f t="shared" si="7"/>
        <v>62</v>
      </c>
      <c r="H44" s="104">
        <f t="shared" si="8"/>
        <v>2.2962962962962963</v>
      </c>
      <c r="I44" s="130">
        <v>8</v>
      </c>
      <c r="J44" s="130">
        <v>11</v>
      </c>
      <c r="K44" s="130">
        <v>16</v>
      </c>
      <c r="L44" s="130">
        <v>16</v>
      </c>
      <c r="M44" s="130">
        <v>11</v>
      </c>
      <c r="N44" s="53"/>
      <c r="O44" s="53"/>
      <c r="P44" s="53"/>
      <c r="Q44" s="53"/>
      <c r="R44" s="53"/>
      <c r="S44" s="53"/>
      <c r="T44" s="53"/>
      <c r="U44" s="53"/>
      <c r="V44" s="53"/>
    </row>
    <row r="45" spans="1:22" ht="15" customHeight="1" x14ac:dyDescent="0.15">
      <c r="A45" s="179"/>
      <c r="B45" s="178"/>
      <c r="C45" s="5" t="s">
        <v>229</v>
      </c>
      <c r="D45" s="12" t="s">
        <v>160</v>
      </c>
      <c r="E45" s="23"/>
      <c r="F45" s="94">
        <v>9</v>
      </c>
      <c r="G45" s="104">
        <f t="shared" si="7"/>
        <v>19</v>
      </c>
      <c r="H45" s="104">
        <f t="shared" si="8"/>
        <v>2.1111111111111112</v>
      </c>
      <c r="I45" s="130">
        <v>9</v>
      </c>
      <c r="J45" s="130">
        <v>10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ht="15" customHeight="1" x14ac:dyDescent="0.15">
      <c r="A46" s="179"/>
      <c r="B46" s="178"/>
      <c r="C46" s="17" t="s">
        <v>250</v>
      </c>
      <c r="D46" s="18" t="s">
        <v>162</v>
      </c>
      <c r="E46" s="24"/>
      <c r="F46" s="98">
        <v>0</v>
      </c>
      <c r="G46" s="104">
        <f t="shared" si="7"/>
        <v>0</v>
      </c>
      <c r="H46" s="70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5" customHeight="1" x14ac:dyDescent="0.15">
      <c r="A47" s="179"/>
      <c r="B47" s="178"/>
      <c r="C47" s="5" t="s">
        <v>251</v>
      </c>
      <c r="D47" s="12" t="s">
        <v>164</v>
      </c>
      <c r="E47" s="23"/>
      <c r="F47" s="94">
        <v>2</v>
      </c>
      <c r="G47" s="104">
        <f t="shared" si="7"/>
        <v>10</v>
      </c>
      <c r="H47" s="104">
        <f t="shared" si="8"/>
        <v>5</v>
      </c>
      <c r="I47" s="130">
        <v>10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5" customHeight="1" x14ac:dyDescent="0.15">
      <c r="A48" s="179"/>
      <c r="B48" s="178"/>
      <c r="C48" s="5" t="s">
        <v>252</v>
      </c>
      <c r="D48" s="12" t="s">
        <v>166</v>
      </c>
      <c r="E48" s="23"/>
      <c r="F48" s="94">
        <v>14</v>
      </c>
      <c r="G48" s="104">
        <f t="shared" si="7"/>
        <v>38</v>
      </c>
      <c r="H48" s="104">
        <f t="shared" si="8"/>
        <v>2.7142857142857144</v>
      </c>
      <c r="I48" s="130">
        <v>9</v>
      </c>
      <c r="J48" s="130">
        <v>10</v>
      </c>
      <c r="K48" s="130">
        <v>7</v>
      </c>
      <c r="L48" s="130">
        <v>12</v>
      </c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3" ht="15" customHeight="1" x14ac:dyDescent="0.15">
      <c r="A49" s="179"/>
      <c r="B49" s="178"/>
      <c r="C49" s="5" t="s">
        <v>253</v>
      </c>
      <c r="D49" s="12" t="s">
        <v>168</v>
      </c>
      <c r="E49" s="23"/>
      <c r="F49" s="94">
        <v>54</v>
      </c>
      <c r="G49" s="46">
        <f>SUM(I49:Z49)</f>
        <v>138</v>
      </c>
      <c r="H49" s="104">
        <f>G49/F49</f>
        <v>2.5555555555555554</v>
      </c>
      <c r="I49" s="130">
        <v>4</v>
      </c>
      <c r="J49" s="130">
        <v>5</v>
      </c>
      <c r="K49" s="130">
        <v>7</v>
      </c>
      <c r="L49" s="130">
        <v>18</v>
      </c>
      <c r="M49" s="130">
        <v>18</v>
      </c>
      <c r="N49" s="130">
        <v>13</v>
      </c>
      <c r="O49" s="130">
        <v>12</v>
      </c>
      <c r="P49" s="131">
        <v>13</v>
      </c>
      <c r="Q49" s="130">
        <v>13</v>
      </c>
      <c r="R49" s="130">
        <v>14</v>
      </c>
      <c r="S49" s="130">
        <v>8</v>
      </c>
      <c r="T49" s="130">
        <v>13</v>
      </c>
      <c r="U49" s="53"/>
      <c r="V49" s="53"/>
    </row>
    <row r="50" spans="1:23" ht="15" customHeight="1" x14ac:dyDescent="0.15">
      <c r="A50" s="179"/>
      <c r="B50" s="178"/>
      <c r="C50" s="5" t="s">
        <v>230</v>
      </c>
      <c r="D50" s="12" t="s">
        <v>170</v>
      </c>
      <c r="E50" s="23"/>
      <c r="F50" s="94">
        <v>20</v>
      </c>
      <c r="G50" s="46">
        <f t="shared" si="7"/>
        <v>54</v>
      </c>
      <c r="H50" s="104">
        <f>G50/F50</f>
        <v>2.7</v>
      </c>
      <c r="I50" s="130">
        <v>4</v>
      </c>
      <c r="J50" s="130">
        <v>10</v>
      </c>
      <c r="K50" s="130">
        <v>10</v>
      </c>
      <c r="L50" s="130">
        <v>9</v>
      </c>
      <c r="M50" s="130">
        <v>7</v>
      </c>
      <c r="N50" s="130">
        <v>14</v>
      </c>
      <c r="O50" s="53"/>
      <c r="P50" s="53"/>
      <c r="Q50" s="53"/>
      <c r="R50" s="53"/>
      <c r="S50" s="53"/>
      <c r="T50" s="53"/>
      <c r="U50" s="53"/>
      <c r="V50" s="53"/>
    </row>
    <row r="51" spans="1:23" ht="15" customHeight="1" x14ac:dyDescent="0.15">
      <c r="A51" s="179"/>
      <c r="B51" s="178"/>
      <c r="C51" s="17" t="s">
        <v>231</v>
      </c>
      <c r="D51" s="18" t="s">
        <v>172</v>
      </c>
      <c r="E51" s="23"/>
      <c r="F51" s="94">
        <v>25</v>
      </c>
      <c r="G51" s="46">
        <f t="shared" si="7"/>
        <v>43</v>
      </c>
      <c r="H51" s="104">
        <f>G51/F51</f>
        <v>1.72</v>
      </c>
      <c r="I51" s="130">
        <v>14</v>
      </c>
      <c r="J51" s="130">
        <v>11</v>
      </c>
      <c r="K51" s="130">
        <v>6</v>
      </c>
      <c r="L51" s="130">
        <v>6</v>
      </c>
      <c r="M51" s="130">
        <v>6</v>
      </c>
      <c r="N51" s="53"/>
      <c r="O51" s="53"/>
      <c r="P51" s="53"/>
      <c r="Q51" s="53"/>
      <c r="R51" s="53"/>
      <c r="S51" s="53"/>
      <c r="T51" s="53"/>
      <c r="U51" s="53"/>
      <c r="V51" s="53"/>
    </row>
    <row r="52" spans="1:23" ht="15" customHeight="1" x14ac:dyDescent="0.15">
      <c r="A52" s="179"/>
      <c r="B52" s="178"/>
      <c r="C52" s="17" t="s">
        <v>254</v>
      </c>
      <c r="D52" s="18" t="s">
        <v>7</v>
      </c>
      <c r="E52" s="25"/>
      <c r="F52" s="96">
        <v>0</v>
      </c>
      <c r="G52" s="46">
        <f t="shared" si="7"/>
        <v>0</v>
      </c>
      <c r="H52" s="70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3" ht="15" customHeight="1" x14ac:dyDescent="0.15">
      <c r="A53" s="180"/>
      <c r="B53" s="181"/>
      <c r="C53" s="6"/>
      <c r="D53" s="14"/>
      <c r="E53" s="26" t="s">
        <v>32</v>
      </c>
      <c r="F53" s="99">
        <f>SUM(F42:F52)</f>
        <v>196</v>
      </c>
      <c r="G53" s="66">
        <f>SUM(G42:G52)</f>
        <v>470</v>
      </c>
      <c r="H53" s="66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3" ht="15" customHeight="1" x14ac:dyDescent="0.15">
      <c r="A54" s="190" t="s">
        <v>255</v>
      </c>
      <c r="B54" s="191"/>
      <c r="C54" s="4" t="s">
        <v>174</v>
      </c>
      <c r="D54" s="10" t="s">
        <v>72</v>
      </c>
      <c r="E54" s="22"/>
      <c r="F54" s="97">
        <v>0</v>
      </c>
      <c r="G54" s="51">
        <f t="shared" ref="G54:G59" si="9">SUM(I54:Z54)</f>
        <v>0</v>
      </c>
      <c r="H54" s="70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3" ht="15" customHeight="1" x14ac:dyDescent="0.15">
      <c r="A55" s="168" t="s">
        <v>33</v>
      </c>
      <c r="B55" s="169"/>
      <c r="C55" s="5" t="s">
        <v>175</v>
      </c>
      <c r="D55" s="12" t="s">
        <v>74</v>
      </c>
      <c r="E55" s="23"/>
      <c r="F55" s="94">
        <v>21</v>
      </c>
      <c r="G55" s="46">
        <f t="shared" si="9"/>
        <v>54</v>
      </c>
      <c r="H55" s="104">
        <f>G55/F55</f>
        <v>2.5714285714285716</v>
      </c>
      <c r="I55" s="130">
        <v>14</v>
      </c>
      <c r="J55" s="130">
        <v>19</v>
      </c>
      <c r="K55" s="130">
        <v>13</v>
      </c>
      <c r="L55" s="130">
        <v>8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3" ht="15" customHeight="1" x14ac:dyDescent="0.15">
      <c r="A56" s="168"/>
      <c r="B56" s="169"/>
      <c r="C56" s="7" t="s">
        <v>176</v>
      </c>
      <c r="D56" s="12" t="s">
        <v>75</v>
      </c>
      <c r="E56" s="27"/>
      <c r="F56" s="98">
        <v>7</v>
      </c>
      <c r="G56" s="46">
        <f t="shared" si="9"/>
        <v>15</v>
      </c>
      <c r="H56" s="104">
        <f>G56/F56</f>
        <v>2.1428571428571428</v>
      </c>
      <c r="I56" s="130">
        <v>15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3" ht="15" customHeight="1" x14ac:dyDescent="0.15">
      <c r="A57" s="168"/>
      <c r="B57" s="169"/>
      <c r="C57" s="7" t="s">
        <v>177</v>
      </c>
      <c r="D57" s="12" t="s">
        <v>76</v>
      </c>
      <c r="E57" s="27"/>
      <c r="F57" s="98">
        <v>2</v>
      </c>
      <c r="G57" s="46">
        <f t="shared" si="9"/>
        <v>5</v>
      </c>
      <c r="H57" s="104">
        <f>G57/F57</f>
        <v>2.5</v>
      </c>
      <c r="I57" s="130">
        <v>5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</row>
    <row r="58" spans="1:23" ht="15" customHeight="1" x14ac:dyDescent="0.15">
      <c r="A58" s="168"/>
      <c r="B58" s="169"/>
      <c r="C58" s="7" t="s">
        <v>178</v>
      </c>
      <c r="D58" s="12" t="s">
        <v>77</v>
      </c>
      <c r="E58" s="28"/>
      <c r="F58" s="98">
        <v>2</v>
      </c>
      <c r="G58" s="46">
        <f t="shared" si="9"/>
        <v>5</v>
      </c>
      <c r="H58" s="104">
        <f>G58/F58</f>
        <v>2.5</v>
      </c>
      <c r="I58" s="130">
        <v>5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3" ht="15" customHeight="1" x14ac:dyDescent="0.15">
      <c r="A59" s="168"/>
      <c r="B59" s="169"/>
      <c r="C59" s="29" t="s">
        <v>179</v>
      </c>
      <c r="D59" s="14" t="s">
        <v>78</v>
      </c>
      <c r="E59" s="25"/>
      <c r="F59" s="100">
        <v>0</v>
      </c>
      <c r="G59" s="107">
        <f t="shared" si="9"/>
        <v>0</v>
      </c>
      <c r="H59" s="70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3" ht="15" customHeight="1" x14ac:dyDescent="0.15">
      <c r="A60" s="170"/>
      <c r="B60" s="171"/>
      <c r="C60" s="6"/>
      <c r="D60" s="14"/>
      <c r="E60" s="16" t="s">
        <v>32</v>
      </c>
      <c r="F60" s="92">
        <f>SUM(F54:F59)</f>
        <v>32</v>
      </c>
      <c r="G60" s="107">
        <f>SUM(G54:G59)</f>
        <v>79</v>
      </c>
      <c r="H60" s="107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3" ht="15" customHeight="1" x14ac:dyDescent="0.15">
      <c r="A61" s="157" t="s">
        <v>256</v>
      </c>
      <c r="B61" s="158"/>
      <c r="C61" s="4" t="s">
        <v>257</v>
      </c>
      <c r="D61" s="10" t="s">
        <v>9</v>
      </c>
      <c r="E61" s="22"/>
      <c r="F61" s="172">
        <v>42</v>
      </c>
      <c r="G61" s="162">
        <f>SUM(I61:Z61)</f>
        <v>111</v>
      </c>
      <c r="H61" s="165">
        <f>G61/F60</f>
        <v>3.46875</v>
      </c>
      <c r="I61" s="130">
        <v>5</v>
      </c>
      <c r="J61" s="130">
        <v>8</v>
      </c>
      <c r="K61" s="130">
        <v>7</v>
      </c>
      <c r="L61" s="130">
        <v>9</v>
      </c>
      <c r="M61" s="130">
        <v>20</v>
      </c>
      <c r="N61" s="130">
        <v>18</v>
      </c>
      <c r="O61" s="130">
        <v>18</v>
      </c>
      <c r="P61" s="130">
        <v>17</v>
      </c>
      <c r="Q61" s="130">
        <v>9</v>
      </c>
      <c r="R61" s="53"/>
      <c r="S61" s="53"/>
      <c r="T61" s="53"/>
      <c r="U61" s="53"/>
      <c r="V61" s="53"/>
    </row>
    <row r="62" spans="1:23" ht="15" customHeight="1" x14ac:dyDescent="0.15">
      <c r="A62" s="184" t="s">
        <v>21</v>
      </c>
      <c r="B62" s="186" t="s">
        <v>22</v>
      </c>
      <c r="C62" s="5" t="s">
        <v>258</v>
      </c>
      <c r="D62" s="12" t="s">
        <v>10</v>
      </c>
      <c r="E62" s="23"/>
      <c r="F62" s="200"/>
      <c r="G62" s="163"/>
      <c r="H62" s="182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3" ht="15" customHeight="1" x14ac:dyDescent="0.15">
      <c r="A63" s="184"/>
      <c r="B63" s="186"/>
      <c r="C63" s="5" t="s">
        <v>259</v>
      </c>
      <c r="D63" s="12" t="s">
        <v>11</v>
      </c>
      <c r="E63" s="23"/>
      <c r="F63" s="200"/>
      <c r="G63" s="163"/>
      <c r="H63" s="18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3" ht="15" customHeight="1" x14ac:dyDescent="0.15">
      <c r="A64" s="184"/>
      <c r="B64" s="186"/>
      <c r="C64" s="5" t="s">
        <v>260</v>
      </c>
      <c r="D64" s="12" t="s">
        <v>12</v>
      </c>
      <c r="E64" s="23"/>
      <c r="F64" s="200"/>
      <c r="G64" s="163"/>
      <c r="H64" s="182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5" customHeight="1" x14ac:dyDescent="0.15">
      <c r="A65" s="184"/>
      <c r="B65" s="186"/>
      <c r="C65" s="5" t="s">
        <v>261</v>
      </c>
      <c r="D65" s="12" t="s">
        <v>13</v>
      </c>
      <c r="E65" s="23"/>
      <c r="F65" s="200"/>
      <c r="G65" s="163"/>
      <c r="H65" s="18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5" customHeight="1" x14ac:dyDescent="0.15">
      <c r="A66" s="184"/>
      <c r="B66" s="186"/>
      <c r="C66" s="5" t="s">
        <v>262</v>
      </c>
      <c r="D66" s="12" t="s">
        <v>14</v>
      </c>
      <c r="E66" s="23"/>
      <c r="F66" s="200"/>
      <c r="G66" s="163"/>
      <c r="H66" s="182"/>
    </row>
    <row r="67" spans="1:22" ht="15" customHeight="1" x14ac:dyDescent="0.15">
      <c r="A67" s="184"/>
      <c r="B67" s="186"/>
      <c r="C67" s="6" t="s">
        <v>263</v>
      </c>
      <c r="D67" s="14" t="s">
        <v>181</v>
      </c>
      <c r="E67" s="25"/>
      <c r="F67" s="201"/>
      <c r="G67" s="164"/>
      <c r="H67" s="183"/>
    </row>
    <row r="68" spans="1:22" ht="13.5" x14ac:dyDescent="0.15">
      <c r="A68" s="185"/>
      <c r="B68" s="187"/>
      <c r="C68" s="6"/>
      <c r="D68" s="14"/>
      <c r="E68" s="26" t="s">
        <v>32</v>
      </c>
      <c r="F68" s="99">
        <f>SUM(F61)</f>
        <v>42</v>
      </c>
      <c r="G68" s="120">
        <f>G61</f>
        <v>111</v>
      </c>
      <c r="H68" s="119"/>
    </row>
    <row r="69" spans="1:22" ht="13.5" x14ac:dyDescent="0.15">
      <c r="A69" s="105"/>
      <c r="B69" s="118"/>
      <c r="C69" s="30"/>
      <c r="D69" s="31"/>
      <c r="E69" s="32"/>
      <c r="F69" s="99"/>
      <c r="G69" s="119"/>
      <c r="H69" s="119"/>
    </row>
    <row r="70" spans="1:22" ht="13.5" x14ac:dyDescent="0.15">
      <c r="A70" s="33"/>
      <c r="B70" s="34"/>
      <c r="C70" s="35"/>
      <c r="D70" s="36"/>
      <c r="E70" s="37" t="s">
        <v>34</v>
      </c>
      <c r="F70" s="101">
        <f>SUM(F68,F60,F53,F33,F41,F23,F12)</f>
        <v>564</v>
      </c>
      <c r="G70" s="120">
        <f>SUM(G12,G23,G33,G41,G53,G60,G68)</f>
        <v>1413</v>
      </c>
      <c r="H70" s="119"/>
    </row>
    <row r="71" spans="1:22" x14ac:dyDescent="0.15">
      <c r="C71" s="2"/>
    </row>
  </sheetData>
  <mergeCells count="25">
    <mergeCell ref="A61:B61"/>
    <mergeCell ref="F61:F67"/>
    <mergeCell ref="G61:G67"/>
    <mergeCell ref="H61:H67"/>
    <mergeCell ref="A62:A68"/>
    <mergeCell ref="B62:B68"/>
    <mergeCell ref="A55:B60"/>
    <mergeCell ref="A13:B13"/>
    <mergeCell ref="A14:A23"/>
    <mergeCell ref="B14:B23"/>
    <mergeCell ref="A24:B24"/>
    <mergeCell ref="A25:B33"/>
    <mergeCell ref="A34:B34"/>
    <mergeCell ref="A35:A41"/>
    <mergeCell ref="B35:B41"/>
    <mergeCell ref="A42:B42"/>
    <mergeCell ref="A43:B53"/>
    <mergeCell ref="A54:B54"/>
    <mergeCell ref="A1:H1"/>
    <mergeCell ref="A3:B3"/>
    <mergeCell ref="A4:B4"/>
    <mergeCell ref="F4:F11"/>
    <mergeCell ref="G4:G11"/>
    <mergeCell ref="H4:H11"/>
    <mergeCell ref="A5:B12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1"/>
  <sheetViews>
    <sheetView topLeftCell="A43" workbookViewId="0">
      <selection activeCell="G4" sqref="G4:G11"/>
    </sheetView>
  </sheetViews>
  <sheetFormatPr defaultRowHeight="12" outlineLevelCol="2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9" width="9.33203125" style="1" outlineLevel="2"/>
    <col min="10" max="19" width="9.33203125" style="123"/>
    <col min="20" max="16384" width="9.33203125" style="1"/>
  </cols>
  <sheetData>
    <row r="1" spans="1:19" ht="17.25" x14ac:dyDescent="0.2">
      <c r="A1" s="159" t="s">
        <v>268</v>
      </c>
      <c r="B1" s="159"/>
      <c r="C1" s="159"/>
      <c r="D1" s="159"/>
      <c r="E1" s="159"/>
      <c r="F1" s="159"/>
      <c r="G1" s="159"/>
      <c r="H1" s="15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 x14ac:dyDescent="0.15"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269</v>
      </c>
      <c r="G3" s="39" t="s">
        <v>37</v>
      </c>
      <c r="H3" s="52" t="s">
        <v>81</v>
      </c>
    </row>
    <row r="4" spans="1:19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f>SUM(I4:I11)</f>
        <v>18</v>
      </c>
      <c r="G4" s="162">
        <v>47</v>
      </c>
      <c r="H4" s="165">
        <f t="shared" ref="H4:H11" si="0">G4/F4</f>
        <v>2.6111111111111112</v>
      </c>
      <c r="I4" s="1">
        <v>0</v>
      </c>
      <c r="J4" s="1"/>
      <c r="K4" s="1" t="s">
        <v>270</v>
      </c>
      <c r="L4" s="1"/>
      <c r="M4" s="1"/>
      <c r="N4" s="1"/>
      <c r="O4" s="1"/>
      <c r="P4" s="1"/>
      <c r="Q4" s="1"/>
      <c r="R4" s="1"/>
      <c r="S4" s="1"/>
    </row>
    <row r="5" spans="1:19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163"/>
      <c r="H5" s="166" t="e">
        <f t="shared" si="0"/>
        <v>#DIV/0!</v>
      </c>
      <c r="I5" s="1">
        <v>1</v>
      </c>
      <c r="J5" s="1"/>
      <c r="K5" s="1" t="s">
        <v>271</v>
      </c>
      <c r="L5" s="1"/>
      <c r="M5" s="1"/>
      <c r="N5" s="1"/>
      <c r="O5" s="1"/>
      <c r="P5" s="1"/>
      <c r="Q5" s="1"/>
      <c r="R5" s="1"/>
      <c r="S5" s="1"/>
    </row>
    <row r="6" spans="1:19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163"/>
      <c r="H6" s="166" t="e">
        <f t="shared" si="0"/>
        <v>#DIV/0!</v>
      </c>
      <c r="I6" s="1">
        <v>4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163"/>
      <c r="H7" s="166" t="e">
        <f t="shared" si="0"/>
        <v>#DIV/0!</v>
      </c>
      <c r="I7" s="1">
        <v>0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163"/>
      <c r="H8" s="166" t="e">
        <f t="shared" si="0"/>
        <v>#DIV/0!</v>
      </c>
      <c r="I8" s="121">
        <v>7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163"/>
      <c r="H9" s="166" t="e">
        <f t="shared" si="0"/>
        <v>#DIV/0!</v>
      </c>
      <c r="I9" s="1">
        <v>5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163"/>
      <c r="H10" s="166" t="e">
        <f t="shared" si="0"/>
        <v>#DIV/0!</v>
      </c>
      <c r="I10" s="1"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 x14ac:dyDescent="0.15">
      <c r="A11" s="168"/>
      <c r="B11" s="169"/>
      <c r="C11" s="6" t="s">
        <v>106</v>
      </c>
      <c r="D11" s="14" t="s">
        <v>107</v>
      </c>
      <c r="E11" s="15"/>
      <c r="F11" s="201"/>
      <c r="G11" s="164"/>
      <c r="H11" s="167" t="e">
        <f t="shared" si="0"/>
        <v>#DIV/0!</v>
      </c>
      <c r="I11" s="50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 x14ac:dyDescent="0.15">
      <c r="A12" s="170"/>
      <c r="B12" s="171"/>
      <c r="C12" s="6"/>
      <c r="D12" s="14"/>
      <c r="E12" s="16" t="s">
        <v>32</v>
      </c>
      <c r="F12" s="92">
        <f>SUM(F4:F11)</f>
        <v>18</v>
      </c>
      <c r="G12" s="66">
        <f>SUM(G4)</f>
        <v>47</v>
      </c>
      <c r="H12" s="66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27</v>
      </c>
      <c r="G13" s="45">
        <v>89</v>
      </c>
      <c r="H13" s="104">
        <f t="shared" ref="H13:H18" si="1">G13/F13</f>
        <v>3.2962962962962963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 x14ac:dyDescent="0.15">
      <c r="A14" s="174" t="s">
        <v>232</v>
      </c>
      <c r="B14" s="176" t="s">
        <v>233</v>
      </c>
      <c r="C14" s="5" t="s">
        <v>110</v>
      </c>
      <c r="D14" s="12" t="s">
        <v>111</v>
      </c>
      <c r="E14" s="13"/>
      <c r="F14" s="94">
        <v>16</v>
      </c>
      <c r="G14" s="46">
        <v>43</v>
      </c>
      <c r="H14" s="104">
        <f t="shared" si="1"/>
        <v>2.6875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 x14ac:dyDescent="0.15">
      <c r="A15" s="174"/>
      <c r="B15" s="176"/>
      <c r="C15" s="5" t="s">
        <v>112</v>
      </c>
      <c r="D15" s="12" t="s">
        <v>113</v>
      </c>
      <c r="E15" s="13"/>
      <c r="F15" s="94">
        <v>21</v>
      </c>
      <c r="G15" s="46">
        <v>53</v>
      </c>
      <c r="H15" s="104">
        <f t="shared" si="1"/>
        <v>2.5238095238095237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 x14ac:dyDescent="0.15">
      <c r="A16" s="174"/>
      <c r="B16" s="176"/>
      <c r="C16" s="17" t="s">
        <v>114</v>
      </c>
      <c r="D16" s="18" t="s">
        <v>115</v>
      </c>
      <c r="E16" s="13"/>
      <c r="F16" s="94">
        <v>5</v>
      </c>
      <c r="G16" s="46">
        <v>16</v>
      </c>
      <c r="H16" s="104">
        <f t="shared" si="1"/>
        <v>3.2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 x14ac:dyDescent="0.15">
      <c r="A17" s="174"/>
      <c r="B17" s="176"/>
      <c r="C17" s="17" t="s">
        <v>227</v>
      </c>
      <c r="D17" s="18" t="s">
        <v>234</v>
      </c>
      <c r="E17" s="13"/>
      <c r="F17" s="94">
        <v>3</v>
      </c>
      <c r="G17" s="46">
        <v>9</v>
      </c>
      <c r="H17" s="104">
        <f t="shared" si="1"/>
        <v>3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 x14ac:dyDescent="0.15">
      <c r="A18" s="174"/>
      <c r="B18" s="176"/>
      <c r="C18" s="5" t="s">
        <v>116</v>
      </c>
      <c r="D18" s="12" t="s">
        <v>117</v>
      </c>
      <c r="E18" s="13"/>
      <c r="F18" s="94">
        <v>6</v>
      </c>
      <c r="G18" s="46">
        <v>16</v>
      </c>
      <c r="H18" s="104">
        <f t="shared" si="1"/>
        <v>2.6666666666666665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 x14ac:dyDescent="0.15">
      <c r="A19" s="174"/>
      <c r="B19" s="176"/>
      <c r="C19" s="5" t="s">
        <v>118</v>
      </c>
      <c r="D19" s="12" t="s">
        <v>119</v>
      </c>
      <c r="E19" s="13"/>
      <c r="F19" s="94">
        <v>0</v>
      </c>
      <c r="G19" s="46">
        <f>SUM(I18:Z18)</f>
        <v>0</v>
      </c>
      <c r="H19" s="70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 x14ac:dyDescent="0.15">
      <c r="A20" s="174"/>
      <c r="B20" s="176"/>
      <c r="C20" s="5" t="s">
        <v>120</v>
      </c>
      <c r="D20" s="12" t="s">
        <v>121</v>
      </c>
      <c r="E20" s="13"/>
      <c r="F20" s="94">
        <v>12</v>
      </c>
      <c r="G20" s="46">
        <v>31</v>
      </c>
      <c r="H20" s="104">
        <f>G20/F20</f>
        <v>2.5833333333333335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 x14ac:dyDescent="0.15">
      <c r="A21" s="174"/>
      <c r="B21" s="176"/>
      <c r="C21" s="5" t="s">
        <v>122</v>
      </c>
      <c r="D21" s="12" t="s">
        <v>123</v>
      </c>
      <c r="E21" s="13"/>
      <c r="F21" s="94">
        <v>0</v>
      </c>
      <c r="G21" s="46">
        <f>SUM(I20:Z20)</f>
        <v>0</v>
      </c>
      <c r="H21" s="70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 x14ac:dyDescent="0.15">
      <c r="A22" s="174"/>
      <c r="B22" s="176"/>
      <c r="C22" s="5" t="s">
        <v>124</v>
      </c>
      <c r="D22" s="12" t="s">
        <v>125</v>
      </c>
      <c r="E22" s="13"/>
      <c r="F22" s="95">
        <v>0</v>
      </c>
      <c r="G22" s="48">
        <f>SUM(I21:Z21)</f>
        <v>0</v>
      </c>
      <c r="H22" s="70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 x14ac:dyDescent="0.15">
      <c r="A23" s="175"/>
      <c r="B23" s="177"/>
      <c r="C23" s="6"/>
      <c r="D23" s="14"/>
      <c r="E23" s="16" t="s">
        <v>32</v>
      </c>
      <c r="F23" s="92">
        <f>SUM(F13:F22)</f>
        <v>90</v>
      </c>
      <c r="G23" s="66">
        <f>SUM(G13:G22)</f>
        <v>257</v>
      </c>
      <c r="H23" s="66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 x14ac:dyDescent="0.15">
      <c r="A24" s="157" t="s">
        <v>4</v>
      </c>
      <c r="B24" s="158"/>
      <c r="C24" s="4" t="s">
        <v>126</v>
      </c>
      <c r="D24" s="10" t="s">
        <v>127</v>
      </c>
      <c r="E24" s="11"/>
      <c r="F24" s="93">
        <v>41</v>
      </c>
      <c r="G24" s="45">
        <v>128</v>
      </c>
      <c r="H24" s="104">
        <f t="shared" ref="H24:H32" si="2">G24/F24</f>
        <v>3.1219512195121952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 x14ac:dyDescent="0.15">
      <c r="A25" s="168" t="s">
        <v>19</v>
      </c>
      <c r="B25" s="178"/>
      <c r="C25" s="5" t="s">
        <v>128</v>
      </c>
      <c r="D25" s="12" t="s">
        <v>129</v>
      </c>
      <c r="E25" s="13"/>
      <c r="F25" s="94">
        <v>9</v>
      </c>
      <c r="G25" s="46">
        <v>29</v>
      </c>
      <c r="H25" s="104">
        <f t="shared" si="2"/>
        <v>3.2222222222222223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 x14ac:dyDescent="0.15">
      <c r="A26" s="179"/>
      <c r="B26" s="178"/>
      <c r="C26" s="5" t="s">
        <v>130</v>
      </c>
      <c r="D26" s="12" t="s">
        <v>131</v>
      </c>
      <c r="E26" s="13"/>
      <c r="F26" s="94">
        <v>2</v>
      </c>
      <c r="G26" s="46">
        <v>7</v>
      </c>
      <c r="H26" s="104">
        <f t="shared" si="2"/>
        <v>3.5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 x14ac:dyDescent="0.15">
      <c r="A27" s="179"/>
      <c r="B27" s="178"/>
      <c r="C27" s="5" t="s">
        <v>132</v>
      </c>
      <c r="D27" s="12" t="s">
        <v>133</v>
      </c>
      <c r="E27" s="13"/>
      <c r="F27" s="94">
        <v>14</v>
      </c>
      <c r="G27" s="46">
        <v>30</v>
      </c>
      <c r="H27" s="104">
        <f t="shared" si="2"/>
        <v>2.1428571428571428</v>
      </c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 x14ac:dyDescent="0.15">
      <c r="A28" s="179"/>
      <c r="B28" s="178"/>
      <c r="C28" s="5" t="s">
        <v>134</v>
      </c>
      <c r="D28" s="12" t="s">
        <v>135</v>
      </c>
      <c r="E28" s="13"/>
      <c r="F28" s="94">
        <v>8</v>
      </c>
      <c r="G28" s="46">
        <v>20</v>
      </c>
      <c r="H28" s="104">
        <f t="shared" si="2"/>
        <v>2.5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 x14ac:dyDescent="0.15">
      <c r="A29" s="179"/>
      <c r="B29" s="178"/>
      <c r="C29" s="19" t="s">
        <v>136</v>
      </c>
      <c r="D29" s="20" t="s">
        <v>5</v>
      </c>
      <c r="E29" s="21"/>
      <c r="F29" s="94">
        <v>2</v>
      </c>
      <c r="G29" s="46">
        <v>8</v>
      </c>
      <c r="H29" s="104">
        <f t="shared" si="2"/>
        <v>4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 x14ac:dyDescent="0.15">
      <c r="A30" s="179"/>
      <c r="B30" s="178"/>
      <c r="C30" s="5" t="s">
        <v>137</v>
      </c>
      <c r="D30" s="12" t="s">
        <v>138</v>
      </c>
      <c r="E30" s="13"/>
      <c r="F30" s="94">
        <v>4</v>
      </c>
      <c r="G30" s="46">
        <v>12</v>
      </c>
      <c r="H30" s="104">
        <f t="shared" si="2"/>
        <v>3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 x14ac:dyDescent="0.15">
      <c r="A31" s="179"/>
      <c r="B31" s="178"/>
      <c r="C31" s="5" t="s">
        <v>139</v>
      </c>
      <c r="D31" s="12" t="s">
        <v>140</v>
      </c>
      <c r="E31" s="13"/>
      <c r="F31" s="94">
        <v>52</v>
      </c>
      <c r="G31" s="46">
        <v>165</v>
      </c>
      <c r="H31" s="104">
        <f t="shared" si="2"/>
        <v>3.1730769230769229</v>
      </c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 x14ac:dyDescent="0.15">
      <c r="A32" s="179"/>
      <c r="B32" s="178"/>
      <c r="C32" s="5" t="s">
        <v>235</v>
      </c>
      <c r="D32" s="12" t="s">
        <v>150</v>
      </c>
      <c r="E32" s="15"/>
      <c r="F32" s="96">
        <v>9</v>
      </c>
      <c r="G32" s="46">
        <v>25</v>
      </c>
      <c r="H32" s="104">
        <f t="shared" si="2"/>
        <v>2.7777777777777777</v>
      </c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 x14ac:dyDescent="0.15">
      <c r="A33" s="180"/>
      <c r="B33" s="181"/>
      <c r="C33" s="6"/>
      <c r="D33" s="14"/>
      <c r="E33" s="16" t="s">
        <v>32</v>
      </c>
      <c r="F33" s="92">
        <f>SUM(F24:F32)</f>
        <v>141</v>
      </c>
      <c r="G33" s="66">
        <f>SUM(G24:G32)</f>
        <v>424</v>
      </c>
      <c r="H33" s="66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 x14ac:dyDescent="0.15">
      <c r="A34" s="157" t="s">
        <v>6</v>
      </c>
      <c r="B34" s="158"/>
      <c r="C34" s="4" t="s">
        <v>236</v>
      </c>
      <c r="D34" s="10" t="s">
        <v>142</v>
      </c>
      <c r="E34" s="13"/>
      <c r="F34" s="94">
        <v>2</v>
      </c>
      <c r="G34" s="45">
        <v>3</v>
      </c>
      <c r="H34" s="104">
        <f t="shared" ref="H34:H39" si="3">G34/F34</f>
        <v>1.5</v>
      </c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 x14ac:dyDescent="0.15">
      <c r="A35" s="184" t="s">
        <v>237</v>
      </c>
      <c r="B35" s="188" t="s">
        <v>238</v>
      </c>
      <c r="C35" s="5" t="s">
        <v>239</v>
      </c>
      <c r="D35" s="12" t="s">
        <v>144</v>
      </c>
      <c r="E35" s="13"/>
      <c r="F35" s="94">
        <v>8</v>
      </c>
      <c r="G35" s="46">
        <v>18</v>
      </c>
      <c r="H35" s="104">
        <f t="shared" si="3"/>
        <v>2.25</v>
      </c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 x14ac:dyDescent="0.15">
      <c r="A36" s="184"/>
      <c r="B36" s="188"/>
      <c r="C36" s="5" t="s">
        <v>240</v>
      </c>
      <c r="D36" s="12" t="s">
        <v>146</v>
      </c>
      <c r="E36" s="13"/>
      <c r="F36" s="94">
        <v>4</v>
      </c>
      <c r="G36" s="46">
        <v>9</v>
      </c>
      <c r="H36" s="104">
        <f t="shared" si="3"/>
        <v>2.25</v>
      </c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 x14ac:dyDescent="0.15">
      <c r="A37" s="184"/>
      <c r="B37" s="188"/>
      <c r="C37" s="5" t="s">
        <v>241</v>
      </c>
      <c r="D37" s="12" t="s">
        <v>266</v>
      </c>
      <c r="E37" s="13"/>
      <c r="F37" s="94">
        <v>41</v>
      </c>
      <c r="G37" s="46">
        <v>134</v>
      </c>
      <c r="H37" s="104">
        <f t="shared" si="3"/>
        <v>3.2682926829268291</v>
      </c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 x14ac:dyDescent="0.15">
      <c r="A38" s="184"/>
      <c r="B38" s="188"/>
      <c r="C38" s="19" t="s">
        <v>159</v>
      </c>
      <c r="D38" s="20" t="s">
        <v>243</v>
      </c>
      <c r="E38" s="15"/>
      <c r="F38" s="96">
        <v>37</v>
      </c>
      <c r="G38" s="46">
        <v>67</v>
      </c>
      <c r="H38" s="104">
        <f t="shared" si="3"/>
        <v>1.8108108108108107</v>
      </c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 x14ac:dyDescent="0.15">
      <c r="A39" s="184"/>
      <c r="B39" s="188"/>
      <c r="C39" s="19" t="s">
        <v>161</v>
      </c>
      <c r="D39" s="20" t="s">
        <v>244</v>
      </c>
      <c r="E39" s="13"/>
      <c r="F39" s="94">
        <v>6</v>
      </c>
      <c r="G39" s="46">
        <v>14</v>
      </c>
      <c r="H39" s="104">
        <f t="shared" si="3"/>
        <v>2.3333333333333335</v>
      </c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 x14ac:dyDescent="0.15">
      <c r="A40" s="184"/>
      <c r="B40" s="188"/>
      <c r="C40" s="19" t="s">
        <v>163</v>
      </c>
      <c r="D40" s="20" t="s">
        <v>245</v>
      </c>
      <c r="E40" s="15"/>
      <c r="F40" s="96">
        <v>0</v>
      </c>
      <c r="G40" s="46">
        <f>SUM(I39:Z39)</f>
        <v>0</v>
      </c>
      <c r="H40" s="70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 x14ac:dyDescent="0.15">
      <c r="A41" s="185"/>
      <c r="B41" s="189"/>
      <c r="C41" s="19"/>
      <c r="D41" s="20"/>
      <c r="E41" s="16" t="s">
        <v>32</v>
      </c>
      <c r="F41" s="92">
        <f>SUM(F34:F40)</f>
        <v>98</v>
      </c>
      <c r="G41" s="51">
        <f>SUM(G34:G40)</f>
        <v>245</v>
      </c>
      <c r="H41" s="66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 x14ac:dyDescent="0.15">
      <c r="A42" s="157" t="s">
        <v>246</v>
      </c>
      <c r="B42" s="158"/>
      <c r="C42" s="4" t="s">
        <v>247</v>
      </c>
      <c r="D42" s="10" t="s">
        <v>152</v>
      </c>
      <c r="E42" s="22"/>
      <c r="F42" s="97">
        <v>18</v>
      </c>
      <c r="G42" s="45">
        <v>54</v>
      </c>
      <c r="H42" s="104">
        <f t="shared" ref="H42:H48" si="4">G42/F42</f>
        <v>3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 x14ac:dyDescent="0.15">
      <c r="A43" s="168" t="s">
        <v>20</v>
      </c>
      <c r="B43" s="178"/>
      <c r="C43" s="5" t="s">
        <v>248</v>
      </c>
      <c r="D43" s="12" t="s">
        <v>154</v>
      </c>
      <c r="E43" s="23"/>
      <c r="F43" s="98">
        <v>43</v>
      </c>
      <c r="G43" s="46">
        <v>115</v>
      </c>
      <c r="H43" s="104">
        <f t="shared" si="4"/>
        <v>2.6744186046511627</v>
      </c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 x14ac:dyDescent="0.15">
      <c r="A44" s="179"/>
      <c r="B44" s="178"/>
      <c r="C44" s="5" t="s">
        <v>228</v>
      </c>
      <c r="D44" s="12" t="s">
        <v>249</v>
      </c>
      <c r="E44" s="23"/>
      <c r="F44" s="127">
        <v>28</v>
      </c>
      <c r="G44" s="46">
        <v>86</v>
      </c>
      <c r="H44" s="104">
        <f t="shared" si="4"/>
        <v>3.0714285714285716</v>
      </c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 x14ac:dyDescent="0.15">
      <c r="A45" s="179"/>
      <c r="B45" s="178"/>
      <c r="C45" s="5" t="s">
        <v>229</v>
      </c>
      <c r="D45" s="12" t="s">
        <v>160</v>
      </c>
      <c r="E45" s="23"/>
      <c r="F45" s="128">
        <v>14</v>
      </c>
      <c r="G45" s="104">
        <v>38</v>
      </c>
      <c r="H45" s="104">
        <f t="shared" si="4"/>
        <v>2.7142857142857144</v>
      </c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 x14ac:dyDescent="0.15">
      <c r="A46" s="179"/>
      <c r="B46" s="178"/>
      <c r="C46" s="17" t="s">
        <v>250</v>
      </c>
      <c r="D46" s="18" t="s">
        <v>162</v>
      </c>
      <c r="E46" s="24"/>
      <c r="F46" s="98">
        <v>2</v>
      </c>
      <c r="G46" s="104">
        <v>6</v>
      </c>
      <c r="H46" s="104">
        <f t="shared" si="4"/>
        <v>3</v>
      </c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 x14ac:dyDescent="0.15">
      <c r="A47" s="179"/>
      <c r="B47" s="178"/>
      <c r="C47" s="5" t="s">
        <v>251</v>
      </c>
      <c r="D47" s="12" t="s">
        <v>164</v>
      </c>
      <c r="E47" s="23"/>
      <c r="F47" s="94">
        <v>5</v>
      </c>
      <c r="G47" s="104">
        <v>15</v>
      </c>
      <c r="H47" s="104">
        <f t="shared" si="4"/>
        <v>3</v>
      </c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 x14ac:dyDescent="0.15">
      <c r="A48" s="179"/>
      <c r="B48" s="178"/>
      <c r="C48" s="5" t="s">
        <v>252</v>
      </c>
      <c r="D48" s="12" t="s">
        <v>166</v>
      </c>
      <c r="E48" s="23"/>
      <c r="F48" s="94">
        <v>23</v>
      </c>
      <c r="G48" s="104">
        <v>72</v>
      </c>
      <c r="H48" s="104">
        <f t="shared" si="4"/>
        <v>3.1304347826086958</v>
      </c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 x14ac:dyDescent="0.15">
      <c r="A49" s="179"/>
      <c r="B49" s="178"/>
      <c r="C49" s="5" t="s">
        <v>253</v>
      </c>
      <c r="D49" s="12" t="s">
        <v>168</v>
      </c>
      <c r="E49" s="23"/>
      <c r="F49" s="94">
        <v>84</v>
      </c>
      <c r="G49" s="46">
        <v>203</v>
      </c>
      <c r="H49" s="104">
        <f>G49/F49</f>
        <v>2.4166666666666665</v>
      </c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 x14ac:dyDescent="0.15">
      <c r="A50" s="179"/>
      <c r="B50" s="178"/>
      <c r="C50" s="5" t="s">
        <v>230</v>
      </c>
      <c r="D50" s="12" t="s">
        <v>170</v>
      </c>
      <c r="E50" s="23"/>
      <c r="F50" s="94">
        <v>32</v>
      </c>
      <c r="G50" s="46">
        <v>99</v>
      </c>
      <c r="H50" s="104">
        <f>G50/F50</f>
        <v>3.09375</v>
      </c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 x14ac:dyDescent="0.15">
      <c r="A51" s="179"/>
      <c r="B51" s="178"/>
      <c r="C51" s="17" t="s">
        <v>231</v>
      </c>
      <c r="D51" s="18" t="s">
        <v>172</v>
      </c>
      <c r="E51" s="23"/>
      <c r="F51" s="94">
        <v>36</v>
      </c>
      <c r="G51" s="46">
        <v>115</v>
      </c>
      <c r="H51" s="104">
        <f>G51/F51</f>
        <v>3.1944444444444446</v>
      </c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 x14ac:dyDescent="0.15">
      <c r="A52" s="179"/>
      <c r="B52" s="178"/>
      <c r="C52" s="17" t="s">
        <v>254</v>
      </c>
      <c r="D52" s="18" t="s">
        <v>7</v>
      </c>
      <c r="E52" s="25"/>
      <c r="F52" s="96">
        <v>0</v>
      </c>
      <c r="G52" s="46">
        <f>SUM(I51:Z51)</f>
        <v>0</v>
      </c>
      <c r="H52" s="70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 x14ac:dyDescent="0.15">
      <c r="A53" s="180"/>
      <c r="B53" s="181"/>
      <c r="C53" s="6"/>
      <c r="D53" s="14"/>
      <c r="E53" s="26" t="s">
        <v>32</v>
      </c>
      <c r="F53" s="99">
        <f>SUM(F42:F52)</f>
        <v>285</v>
      </c>
      <c r="G53" s="66">
        <f>SUM(G42:G52)</f>
        <v>803</v>
      </c>
      <c r="H53" s="66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 x14ac:dyDescent="0.15">
      <c r="A54" s="190" t="s">
        <v>255</v>
      </c>
      <c r="B54" s="191"/>
      <c r="C54" s="4" t="s">
        <v>174</v>
      </c>
      <c r="D54" s="10" t="s">
        <v>72</v>
      </c>
      <c r="E54" s="22"/>
      <c r="F54" s="97">
        <v>0</v>
      </c>
      <c r="G54" s="51">
        <f>SUM(I53:Z53)</f>
        <v>0</v>
      </c>
      <c r="H54" s="70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 x14ac:dyDescent="0.15">
      <c r="A55" s="168" t="s">
        <v>33</v>
      </c>
      <c r="B55" s="169"/>
      <c r="C55" s="5" t="s">
        <v>175</v>
      </c>
      <c r="D55" s="12" t="s">
        <v>74</v>
      </c>
      <c r="E55" s="23"/>
      <c r="F55" s="94">
        <v>26</v>
      </c>
      <c r="G55" s="46">
        <v>69</v>
      </c>
      <c r="H55" s="104">
        <f>G55/F55</f>
        <v>2.6538461538461537</v>
      </c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 x14ac:dyDescent="0.15">
      <c r="A56" s="168"/>
      <c r="B56" s="169"/>
      <c r="C56" s="7" t="s">
        <v>176</v>
      </c>
      <c r="D56" s="12" t="s">
        <v>75</v>
      </c>
      <c r="E56" s="27"/>
      <c r="F56" s="98">
        <v>9</v>
      </c>
      <c r="G56" s="46">
        <v>23</v>
      </c>
      <c r="H56" s="104">
        <f>G56/F56</f>
        <v>2.5555555555555554</v>
      </c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 x14ac:dyDescent="0.15">
      <c r="A57" s="168"/>
      <c r="B57" s="169"/>
      <c r="C57" s="7" t="s">
        <v>177</v>
      </c>
      <c r="D57" s="12" t="s">
        <v>76</v>
      </c>
      <c r="E57" s="27"/>
      <c r="F57" s="98">
        <v>5</v>
      </c>
      <c r="G57" s="46">
        <v>12</v>
      </c>
      <c r="H57" s="104">
        <f>G57/F57</f>
        <v>2.4</v>
      </c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 x14ac:dyDescent="0.15">
      <c r="A58" s="168"/>
      <c r="B58" s="169"/>
      <c r="C58" s="7" t="s">
        <v>178</v>
      </c>
      <c r="D58" s="12" t="s">
        <v>77</v>
      </c>
      <c r="E58" s="28"/>
      <c r="F58" s="98">
        <v>3</v>
      </c>
      <c r="G58" s="46">
        <v>7</v>
      </c>
      <c r="H58" s="104">
        <f>G58/F58</f>
        <v>2.3333333333333335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 x14ac:dyDescent="0.15">
      <c r="A59" s="168"/>
      <c r="B59" s="169"/>
      <c r="C59" s="29" t="s">
        <v>179</v>
      </c>
      <c r="D59" s="14" t="s">
        <v>78</v>
      </c>
      <c r="E59" s="25"/>
      <c r="F59" s="100">
        <v>0</v>
      </c>
      <c r="G59" s="107">
        <f>SUM(I58:Z58)</f>
        <v>0</v>
      </c>
      <c r="H59" s="70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 x14ac:dyDescent="0.15">
      <c r="A60" s="170"/>
      <c r="B60" s="171"/>
      <c r="C60" s="6"/>
      <c r="D60" s="14"/>
      <c r="E60" s="16" t="s">
        <v>32</v>
      </c>
      <c r="F60" s="92">
        <f>SUM(F54:F59)</f>
        <v>43</v>
      </c>
      <c r="G60" s="107">
        <f>SUM(G54:G59)</f>
        <v>111</v>
      </c>
      <c r="H60" s="107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 x14ac:dyDescent="0.15">
      <c r="A61" s="157" t="s">
        <v>256</v>
      </c>
      <c r="B61" s="158"/>
      <c r="C61" s="4" t="s">
        <v>257</v>
      </c>
      <c r="D61" s="10" t="s">
        <v>9</v>
      </c>
      <c r="E61" s="22"/>
      <c r="F61" s="172">
        <f>SUM(I61:I67)</f>
        <v>58</v>
      </c>
      <c r="G61" s="162">
        <v>142</v>
      </c>
      <c r="H61" s="165">
        <f>G61/F60</f>
        <v>3.3023255813953489</v>
      </c>
      <c r="I61" s="1">
        <v>5</v>
      </c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 x14ac:dyDescent="0.15">
      <c r="A62" s="184" t="s">
        <v>21</v>
      </c>
      <c r="B62" s="186" t="s">
        <v>22</v>
      </c>
      <c r="C62" s="5" t="s">
        <v>258</v>
      </c>
      <c r="D62" s="12" t="s">
        <v>10</v>
      </c>
      <c r="E62" s="23"/>
      <c r="F62" s="200"/>
      <c r="G62" s="163"/>
      <c r="H62" s="182"/>
      <c r="I62" s="1">
        <v>8</v>
      </c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 x14ac:dyDescent="0.15">
      <c r="A63" s="184"/>
      <c r="B63" s="186"/>
      <c r="C63" s="5" t="s">
        <v>259</v>
      </c>
      <c r="D63" s="12" t="s">
        <v>11</v>
      </c>
      <c r="E63" s="23"/>
      <c r="F63" s="200"/>
      <c r="G63" s="163"/>
      <c r="H63" s="182"/>
      <c r="I63" s="1">
        <v>4</v>
      </c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 x14ac:dyDescent="0.15">
      <c r="A64" s="184"/>
      <c r="B64" s="186"/>
      <c r="C64" s="5" t="s">
        <v>260</v>
      </c>
      <c r="D64" s="12" t="s">
        <v>12</v>
      </c>
      <c r="E64" s="23"/>
      <c r="F64" s="200"/>
      <c r="G64" s="163"/>
      <c r="H64" s="182"/>
      <c r="I64" s="1">
        <v>13</v>
      </c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 x14ac:dyDescent="0.15">
      <c r="A65" s="184"/>
      <c r="B65" s="186"/>
      <c r="C65" s="5" t="s">
        <v>261</v>
      </c>
      <c r="D65" s="12" t="s">
        <v>13</v>
      </c>
      <c r="E65" s="23"/>
      <c r="F65" s="200"/>
      <c r="G65" s="163"/>
      <c r="H65" s="182"/>
      <c r="I65" s="1">
        <v>10</v>
      </c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 x14ac:dyDescent="0.15">
      <c r="A66" s="184"/>
      <c r="B66" s="186"/>
      <c r="C66" s="5" t="s">
        <v>262</v>
      </c>
      <c r="D66" s="12" t="s">
        <v>14</v>
      </c>
      <c r="E66" s="23"/>
      <c r="F66" s="200"/>
      <c r="G66" s="163"/>
      <c r="H66" s="182"/>
      <c r="I66" s="1">
        <v>1</v>
      </c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 x14ac:dyDescent="0.15">
      <c r="A67" s="184"/>
      <c r="B67" s="186"/>
      <c r="C67" s="6" t="s">
        <v>263</v>
      </c>
      <c r="D67" s="14" t="s">
        <v>181</v>
      </c>
      <c r="E67" s="25"/>
      <c r="F67" s="201"/>
      <c r="G67" s="164"/>
      <c r="H67" s="183"/>
      <c r="I67" s="1">
        <v>17</v>
      </c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x14ac:dyDescent="0.15">
      <c r="A68" s="185"/>
      <c r="B68" s="187"/>
      <c r="C68" s="6"/>
      <c r="D68" s="14"/>
      <c r="E68" s="26" t="s">
        <v>32</v>
      </c>
      <c r="F68" s="99">
        <f>SUM(F61)</f>
        <v>58</v>
      </c>
      <c r="G68" s="120">
        <f>G61</f>
        <v>142</v>
      </c>
      <c r="H68" s="119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5" x14ac:dyDescent="0.15">
      <c r="A69" s="105"/>
      <c r="B69" s="118"/>
      <c r="C69" s="30"/>
      <c r="D69" s="31"/>
      <c r="E69" s="32"/>
      <c r="F69" s="99"/>
      <c r="G69" s="119"/>
      <c r="H69" s="119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x14ac:dyDescent="0.15">
      <c r="A70" s="33"/>
      <c r="B70" s="34"/>
      <c r="C70" s="35"/>
      <c r="D70" s="36"/>
      <c r="E70" s="37" t="s">
        <v>34</v>
      </c>
      <c r="F70" s="129">
        <f>SUM(F68,F60,F53,F33,F41,F23,F12)</f>
        <v>733</v>
      </c>
      <c r="G70" s="120">
        <f>SUM(G12,G23,G33,G41,G53,G60,G68)</f>
        <v>2029</v>
      </c>
      <c r="H70" s="119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15">
      <c r="C71" s="2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mergeCells count="25">
    <mergeCell ref="A1:H1"/>
    <mergeCell ref="A3:B3"/>
    <mergeCell ref="A4:B4"/>
    <mergeCell ref="F4:F11"/>
    <mergeCell ref="A5:B12"/>
    <mergeCell ref="G4:G11"/>
    <mergeCell ref="H4:H11"/>
    <mergeCell ref="A13:B13"/>
    <mergeCell ref="A14:A23"/>
    <mergeCell ref="B14:B23"/>
    <mergeCell ref="A24:B24"/>
    <mergeCell ref="A25:B33"/>
    <mergeCell ref="A34:B34"/>
    <mergeCell ref="A35:A41"/>
    <mergeCell ref="B35:B41"/>
    <mergeCell ref="A42:B42"/>
    <mergeCell ref="A43:B53"/>
    <mergeCell ref="G61:G67"/>
    <mergeCell ref="H61:H67"/>
    <mergeCell ref="A54:B54"/>
    <mergeCell ref="A55:B60"/>
    <mergeCell ref="A61:B61"/>
    <mergeCell ref="F61:F67"/>
    <mergeCell ref="A62:A68"/>
    <mergeCell ref="B62:B68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71"/>
  <sheetViews>
    <sheetView workbookViewId="0">
      <pane xSplit="3" ySplit="2" topLeftCell="D3" activePane="bottomRight" state="frozen"/>
      <selection pane="topRight" activeCell="D1" sqref="D1"/>
      <selection pane="bottomLeft" activeCell="A5" sqref="A5"/>
      <selection pane="bottomRight" activeCell="G4" sqref="G4:G70"/>
    </sheetView>
  </sheetViews>
  <sheetFormatPr defaultRowHeight="12" outlineLevelCol="1" x14ac:dyDescent="0.15"/>
  <cols>
    <col min="1" max="2" width="3" style="1" customWidth="1"/>
    <col min="3" max="3" width="8.6640625" style="1" customWidth="1"/>
    <col min="4" max="4" width="60.83203125" style="1" customWidth="1"/>
    <col min="5" max="5" width="7.33203125" style="2" customWidth="1"/>
    <col min="6" max="8" width="15.33203125" style="1" customWidth="1"/>
    <col min="9" max="9" width="9.33203125" style="1" hidden="1" customWidth="1" outlineLevel="1"/>
    <col min="10" max="10" width="9.33203125" style="123" collapsed="1"/>
    <col min="11" max="19" width="9.33203125" style="123"/>
    <col min="20" max="16384" width="9.33203125" style="1"/>
  </cols>
  <sheetData>
    <row r="1" spans="1:19" ht="17.25" x14ac:dyDescent="0.2">
      <c r="A1" s="159" t="s">
        <v>267</v>
      </c>
      <c r="B1" s="159"/>
      <c r="C1" s="159"/>
      <c r="D1" s="159"/>
      <c r="E1" s="159"/>
      <c r="F1" s="159"/>
      <c r="G1" s="159"/>
      <c r="H1" s="15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 x14ac:dyDescent="0.15"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27" customHeight="1" x14ac:dyDescent="0.15">
      <c r="A3" s="160" t="s">
        <v>0</v>
      </c>
      <c r="B3" s="161"/>
      <c r="C3" s="3" t="s">
        <v>93</v>
      </c>
      <c r="D3" s="8" t="s">
        <v>15</v>
      </c>
      <c r="E3" s="9"/>
      <c r="F3" s="102" t="s">
        <v>265</v>
      </c>
      <c r="G3" s="39" t="s">
        <v>37</v>
      </c>
      <c r="H3" s="52" t="s">
        <v>81</v>
      </c>
    </row>
    <row r="4" spans="1:19" ht="15" customHeight="1" x14ac:dyDescent="0.15">
      <c r="A4" s="157" t="s">
        <v>2</v>
      </c>
      <c r="B4" s="158"/>
      <c r="C4" s="4" t="s">
        <v>94</v>
      </c>
      <c r="D4" s="10" t="s">
        <v>95</v>
      </c>
      <c r="E4" s="11"/>
      <c r="F4" s="172">
        <v>20</v>
      </c>
      <c r="G4" s="162">
        <f>SUM(I4:Z4)</f>
        <v>64</v>
      </c>
      <c r="H4" s="165">
        <f>G4/F4</f>
        <v>3.2</v>
      </c>
      <c r="I4" s="126">
        <v>16</v>
      </c>
      <c r="J4" s="1">
        <v>12</v>
      </c>
      <c r="K4" s="1">
        <v>8</v>
      </c>
      <c r="L4" s="1">
        <v>17</v>
      </c>
      <c r="M4" s="1">
        <v>11</v>
      </c>
      <c r="N4" s="1"/>
      <c r="O4" s="1"/>
      <c r="P4" s="1"/>
      <c r="Q4" s="1"/>
      <c r="R4" s="1"/>
      <c r="S4" s="1"/>
    </row>
    <row r="5" spans="1:19" ht="15" customHeight="1" x14ac:dyDescent="0.15">
      <c r="A5" s="168" t="s">
        <v>16</v>
      </c>
      <c r="B5" s="169"/>
      <c r="C5" s="5" t="s">
        <v>96</v>
      </c>
      <c r="D5" s="12" t="s">
        <v>97</v>
      </c>
      <c r="E5" s="13"/>
      <c r="F5" s="200"/>
      <c r="G5" s="163"/>
      <c r="H5" s="166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15">
      <c r="A6" s="168"/>
      <c r="B6" s="169"/>
      <c r="C6" s="5" t="s">
        <v>98</v>
      </c>
      <c r="D6" s="12" t="s">
        <v>99</v>
      </c>
      <c r="E6" s="13"/>
      <c r="F6" s="200"/>
      <c r="G6" s="163"/>
      <c r="H6" s="166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 x14ac:dyDescent="0.15">
      <c r="A7" s="168"/>
      <c r="B7" s="169"/>
      <c r="C7" s="5" t="s">
        <v>100</v>
      </c>
      <c r="D7" s="12" t="s">
        <v>27</v>
      </c>
      <c r="E7" s="13"/>
      <c r="F7" s="200"/>
      <c r="G7" s="163"/>
      <c r="H7" s="166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 x14ac:dyDescent="0.15">
      <c r="A8" s="168"/>
      <c r="B8" s="169"/>
      <c r="C8" s="5" t="s">
        <v>101</v>
      </c>
      <c r="D8" s="12" t="s">
        <v>102</v>
      </c>
      <c r="E8" s="13"/>
      <c r="F8" s="200"/>
      <c r="G8" s="163"/>
      <c r="H8" s="166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customHeight="1" x14ac:dyDescent="0.15">
      <c r="A9" s="168"/>
      <c r="B9" s="169"/>
      <c r="C9" s="5" t="s">
        <v>103</v>
      </c>
      <c r="D9" s="12" t="s">
        <v>29</v>
      </c>
      <c r="E9" s="13"/>
      <c r="F9" s="200"/>
      <c r="G9" s="163"/>
      <c r="H9" s="166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 x14ac:dyDescent="0.15">
      <c r="A10" s="168"/>
      <c r="B10" s="169"/>
      <c r="C10" s="5" t="s">
        <v>104</v>
      </c>
      <c r="D10" s="12" t="s">
        <v>105</v>
      </c>
      <c r="E10" s="13"/>
      <c r="F10" s="200"/>
      <c r="G10" s="163"/>
      <c r="H10" s="166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 x14ac:dyDescent="0.15">
      <c r="A11" s="168"/>
      <c r="B11" s="169"/>
      <c r="C11" s="6" t="s">
        <v>106</v>
      </c>
      <c r="D11" s="14" t="s">
        <v>107</v>
      </c>
      <c r="E11" s="15"/>
      <c r="F11" s="201"/>
      <c r="G11" s="164"/>
      <c r="H11" s="167"/>
      <c r="I11" s="12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 x14ac:dyDescent="0.15">
      <c r="A12" s="170"/>
      <c r="B12" s="171"/>
      <c r="C12" s="6"/>
      <c r="D12" s="14"/>
      <c r="E12" s="16" t="s">
        <v>32</v>
      </c>
      <c r="F12" s="92">
        <f>SUM(F4:F11)</f>
        <v>20</v>
      </c>
      <c r="G12" s="66">
        <f>SUM(G4)</f>
        <v>64</v>
      </c>
      <c r="H12" s="66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 x14ac:dyDescent="0.15">
      <c r="A13" s="157" t="s">
        <v>3</v>
      </c>
      <c r="B13" s="158"/>
      <c r="C13" s="4" t="s">
        <v>108</v>
      </c>
      <c r="D13" s="10" t="s">
        <v>109</v>
      </c>
      <c r="E13" s="11"/>
      <c r="F13" s="93">
        <v>37</v>
      </c>
      <c r="G13" s="45">
        <f>SUM(I13:Z13)</f>
        <v>130</v>
      </c>
      <c r="H13" s="45">
        <f t="shared" ref="H13:H18" si="0">G13/F13</f>
        <v>3.5135135135135136</v>
      </c>
      <c r="I13" s="1">
        <v>18</v>
      </c>
      <c r="J13" s="1">
        <v>9</v>
      </c>
      <c r="K13" s="1">
        <v>19</v>
      </c>
      <c r="L13" s="1">
        <v>17</v>
      </c>
      <c r="M13" s="1">
        <v>13</v>
      </c>
      <c r="N13" s="1">
        <v>30</v>
      </c>
      <c r="O13" s="1">
        <v>24</v>
      </c>
      <c r="P13" s="1"/>
      <c r="Q13" s="1"/>
      <c r="R13" s="1"/>
      <c r="S13" s="1"/>
    </row>
    <row r="14" spans="1:19" ht="15" customHeight="1" x14ac:dyDescent="0.15">
      <c r="A14" s="174" t="s">
        <v>232</v>
      </c>
      <c r="B14" s="176" t="s">
        <v>233</v>
      </c>
      <c r="C14" s="5" t="s">
        <v>110</v>
      </c>
      <c r="D14" s="12" t="s">
        <v>111</v>
      </c>
      <c r="E14" s="13"/>
      <c r="F14" s="94">
        <v>11</v>
      </c>
      <c r="G14" s="46">
        <f t="shared" ref="G14:G22" si="1">SUM(I14:Z14)</f>
        <v>42</v>
      </c>
      <c r="H14" s="46">
        <f t="shared" si="0"/>
        <v>3.8181818181818183</v>
      </c>
      <c r="I14" s="1">
        <v>22</v>
      </c>
      <c r="J14" s="1">
        <v>20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 x14ac:dyDescent="0.15">
      <c r="A15" s="174"/>
      <c r="B15" s="176"/>
      <c r="C15" s="5" t="s">
        <v>112</v>
      </c>
      <c r="D15" s="12" t="s">
        <v>113</v>
      </c>
      <c r="E15" s="13"/>
      <c r="F15" s="94">
        <v>29</v>
      </c>
      <c r="G15" s="46">
        <f t="shared" si="1"/>
        <v>89</v>
      </c>
      <c r="H15" s="46">
        <f t="shared" si="0"/>
        <v>3.0689655172413794</v>
      </c>
      <c r="I15" s="1">
        <v>13</v>
      </c>
      <c r="J15" s="1">
        <v>9</v>
      </c>
      <c r="K15" s="1">
        <v>8</v>
      </c>
      <c r="L15" s="1">
        <v>18</v>
      </c>
      <c r="M15" s="1">
        <v>15</v>
      </c>
      <c r="N15" s="1">
        <v>12</v>
      </c>
      <c r="O15" s="1">
        <v>14</v>
      </c>
      <c r="P15" s="1"/>
      <c r="Q15" s="1"/>
      <c r="R15" s="1"/>
      <c r="S15" s="1"/>
    </row>
    <row r="16" spans="1:19" ht="15" customHeight="1" x14ac:dyDescent="0.15">
      <c r="A16" s="174"/>
      <c r="B16" s="176"/>
      <c r="C16" s="17" t="s">
        <v>114</v>
      </c>
      <c r="D16" s="18" t="s">
        <v>115</v>
      </c>
      <c r="E16" s="13"/>
      <c r="F16" s="94">
        <v>10</v>
      </c>
      <c r="G16" s="46">
        <f t="shared" si="1"/>
        <v>23</v>
      </c>
      <c r="H16" s="46">
        <f t="shared" si="0"/>
        <v>2.2999999999999998</v>
      </c>
      <c r="I16" s="1">
        <v>17</v>
      </c>
      <c r="J16" s="1">
        <v>6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 x14ac:dyDescent="0.15">
      <c r="A17" s="174"/>
      <c r="B17" s="176"/>
      <c r="C17" s="17" t="s">
        <v>227</v>
      </c>
      <c r="D17" s="18" t="s">
        <v>234</v>
      </c>
      <c r="E17" s="13"/>
      <c r="F17" s="94">
        <v>2</v>
      </c>
      <c r="G17" s="46">
        <f t="shared" si="1"/>
        <v>9</v>
      </c>
      <c r="H17" s="46">
        <f t="shared" si="0"/>
        <v>4.5</v>
      </c>
      <c r="I17" s="1">
        <v>9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 x14ac:dyDescent="0.15">
      <c r="A18" s="174"/>
      <c r="B18" s="176"/>
      <c r="C18" s="5" t="s">
        <v>116</v>
      </c>
      <c r="D18" s="12" t="s">
        <v>117</v>
      </c>
      <c r="E18" s="13"/>
      <c r="F18" s="94">
        <v>11</v>
      </c>
      <c r="G18" s="46">
        <f t="shared" si="1"/>
        <v>24</v>
      </c>
      <c r="H18" s="46">
        <f t="shared" si="0"/>
        <v>2.1818181818181817</v>
      </c>
      <c r="I18" s="1">
        <v>14</v>
      </c>
      <c r="J18" s="1">
        <v>10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 x14ac:dyDescent="0.15">
      <c r="A19" s="174"/>
      <c r="B19" s="176"/>
      <c r="C19" s="5" t="s">
        <v>118</v>
      </c>
      <c r="D19" s="12" t="s">
        <v>119</v>
      </c>
      <c r="E19" s="13"/>
      <c r="F19" s="94">
        <v>0</v>
      </c>
      <c r="G19" s="46">
        <f t="shared" si="1"/>
        <v>0</v>
      </c>
      <c r="H19" s="70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 x14ac:dyDescent="0.15">
      <c r="A20" s="174"/>
      <c r="B20" s="176"/>
      <c r="C20" s="5" t="s">
        <v>120</v>
      </c>
      <c r="D20" s="12" t="s">
        <v>121</v>
      </c>
      <c r="E20" s="13"/>
      <c r="F20" s="94">
        <v>10</v>
      </c>
      <c r="G20" s="46">
        <f t="shared" si="1"/>
        <v>27</v>
      </c>
      <c r="H20" s="46">
        <f>G20/F20</f>
        <v>2.7</v>
      </c>
      <c r="I20" s="1">
        <v>12</v>
      </c>
      <c r="J20" s="1">
        <v>6</v>
      </c>
      <c r="K20" s="1">
        <v>9</v>
      </c>
      <c r="L20" s="1"/>
      <c r="M20" s="1"/>
      <c r="N20" s="1"/>
      <c r="O20" s="1"/>
      <c r="P20" s="1"/>
      <c r="Q20" s="1"/>
      <c r="R20" s="1"/>
      <c r="S20" s="1"/>
    </row>
    <row r="21" spans="1:19" ht="15" customHeight="1" x14ac:dyDescent="0.15">
      <c r="A21" s="174"/>
      <c r="B21" s="176"/>
      <c r="C21" s="5" t="s">
        <v>122</v>
      </c>
      <c r="D21" s="12" t="s">
        <v>123</v>
      </c>
      <c r="E21" s="13"/>
      <c r="F21" s="94">
        <v>3</v>
      </c>
      <c r="G21" s="46">
        <f t="shared" si="1"/>
        <v>9</v>
      </c>
      <c r="H21" s="46">
        <f>G21/F21</f>
        <v>3</v>
      </c>
      <c r="I21" s="1">
        <v>9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 x14ac:dyDescent="0.15">
      <c r="A22" s="174"/>
      <c r="B22" s="176"/>
      <c r="C22" s="5" t="s">
        <v>124</v>
      </c>
      <c r="D22" s="12" t="s">
        <v>125</v>
      </c>
      <c r="E22" s="13"/>
      <c r="F22" s="95">
        <v>8</v>
      </c>
      <c r="G22" s="48">
        <f t="shared" si="1"/>
        <v>29</v>
      </c>
      <c r="H22" s="48">
        <f>G22/(F22+4)</f>
        <v>2.4166666666666665</v>
      </c>
      <c r="I22" s="1">
        <v>14</v>
      </c>
      <c r="J22" s="1">
        <v>15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 x14ac:dyDescent="0.15">
      <c r="A23" s="175"/>
      <c r="B23" s="177"/>
      <c r="C23" s="6"/>
      <c r="D23" s="14"/>
      <c r="E23" s="16" t="s">
        <v>32</v>
      </c>
      <c r="F23" s="92">
        <f>SUM(F13:F22)</f>
        <v>121</v>
      </c>
      <c r="G23" s="66">
        <f>SUM(G13:G22)</f>
        <v>382</v>
      </c>
      <c r="H23" s="66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 x14ac:dyDescent="0.15">
      <c r="A24" s="157" t="s">
        <v>4</v>
      </c>
      <c r="B24" s="158"/>
      <c r="C24" s="4" t="s">
        <v>126</v>
      </c>
      <c r="D24" s="10" t="s">
        <v>127</v>
      </c>
      <c r="E24" s="11"/>
      <c r="F24" s="93">
        <v>40</v>
      </c>
      <c r="G24" s="45">
        <f>SUM(I24:Z24)</f>
        <v>115</v>
      </c>
      <c r="H24" s="45">
        <f t="shared" ref="H24:H32" si="2">G24/F24</f>
        <v>2.875</v>
      </c>
      <c r="I24" s="1">
        <v>9</v>
      </c>
      <c r="J24" s="1">
        <v>13</v>
      </c>
      <c r="K24" s="1">
        <v>13</v>
      </c>
      <c r="L24" s="1">
        <v>7</v>
      </c>
      <c r="M24" s="1">
        <v>14</v>
      </c>
      <c r="N24" s="1">
        <v>9</v>
      </c>
      <c r="O24" s="1">
        <v>13</v>
      </c>
      <c r="P24" s="1">
        <v>13</v>
      </c>
      <c r="Q24" s="1">
        <v>11</v>
      </c>
      <c r="R24" s="1">
        <v>13</v>
      </c>
      <c r="S24" s="1"/>
    </row>
    <row r="25" spans="1:19" ht="15" customHeight="1" x14ac:dyDescent="0.15">
      <c r="A25" s="168" t="s">
        <v>19</v>
      </c>
      <c r="B25" s="178"/>
      <c r="C25" s="5" t="s">
        <v>128</v>
      </c>
      <c r="D25" s="12" t="s">
        <v>129</v>
      </c>
      <c r="E25" s="13"/>
      <c r="F25" s="94">
        <v>17</v>
      </c>
      <c r="G25" s="46">
        <f t="shared" ref="G25:G32" si="3">SUM(I25:Z25)</f>
        <v>52</v>
      </c>
      <c r="H25" s="46">
        <f t="shared" si="2"/>
        <v>3.0588235294117645</v>
      </c>
      <c r="I25" s="1">
        <v>7</v>
      </c>
      <c r="J25" s="1">
        <v>11</v>
      </c>
      <c r="K25" s="1">
        <v>15</v>
      </c>
      <c r="L25" s="1">
        <v>6</v>
      </c>
      <c r="M25" s="1">
        <v>13</v>
      </c>
      <c r="N25" s="1"/>
      <c r="O25" s="1"/>
      <c r="P25" s="1"/>
      <c r="Q25" s="1"/>
      <c r="R25" s="1"/>
      <c r="S25" s="1"/>
    </row>
    <row r="26" spans="1:19" ht="15" customHeight="1" x14ac:dyDescent="0.15">
      <c r="A26" s="179"/>
      <c r="B26" s="178"/>
      <c r="C26" s="5" t="s">
        <v>130</v>
      </c>
      <c r="D26" s="12" t="s">
        <v>131</v>
      </c>
      <c r="E26" s="13"/>
      <c r="F26" s="94">
        <v>1</v>
      </c>
      <c r="G26" s="46">
        <f t="shared" si="3"/>
        <v>4</v>
      </c>
      <c r="H26" s="46">
        <f t="shared" si="2"/>
        <v>4</v>
      </c>
      <c r="I26" s="1">
        <v>4</v>
      </c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 x14ac:dyDescent="0.15">
      <c r="A27" s="179"/>
      <c r="B27" s="178"/>
      <c r="C27" s="5" t="s">
        <v>132</v>
      </c>
      <c r="D27" s="12" t="s">
        <v>133</v>
      </c>
      <c r="E27" s="13"/>
      <c r="F27" s="94">
        <v>8</v>
      </c>
      <c r="G27" s="46">
        <f t="shared" si="3"/>
        <v>19</v>
      </c>
      <c r="H27" s="46">
        <f t="shared" si="2"/>
        <v>2.375</v>
      </c>
      <c r="I27" s="1">
        <v>12</v>
      </c>
      <c r="J27" s="1">
        <v>7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 x14ac:dyDescent="0.15">
      <c r="A28" s="179"/>
      <c r="B28" s="178"/>
      <c r="C28" s="5" t="s">
        <v>134</v>
      </c>
      <c r="D28" s="12" t="s">
        <v>135</v>
      </c>
      <c r="E28" s="13"/>
      <c r="F28" s="94">
        <v>2</v>
      </c>
      <c r="G28" s="46">
        <f t="shared" si="3"/>
        <v>7</v>
      </c>
      <c r="H28" s="46">
        <f t="shared" si="2"/>
        <v>3.5</v>
      </c>
      <c r="I28" s="1">
        <v>7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 x14ac:dyDescent="0.15">
      <c r="A29" s="179"/>
      <c r="B29" s="178"/>
      <c r="C29" s="19" t="s">
        <v>136</v>
      </c>
      <c r="D29" s="20" t="s">
        <v>5</v>
      </c>
      <c r="E29" s="21"/>
      <c r="F29" s="94">
        <v>2</v>
      </c>
      <c r="G29" s="46">
        <f t="shared" si="3"/>
        <v>2</v>
      </c>
      <c r="H29" s="46">
        <f t="shared" si="2"/>
        <v>1</v>
      </c>
      <c r="I29" s="1">
        <v>2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 x14ac:dyDescent="0.15">
      <c r="A30" s="179"/>
      <c r="B30" s="178"/>
      <c r="C30" s="5" t="s">
        <v>137</v>
      </c>
      <c r="D30" s="12" t="s">
        <v>138</v>
      </c>
      <c r="E30" s="13"/>
      <c r="F30" s="94">
        <v>4</v>
      </c>
      <c r="G30" s="46">
        <f t="shared" si="3"/>
        <v>13</v>
      </c>
      <c r="H30" s="104">
        <f t="shared" si="2"/>
        <v>3.25</v>
      </c>
      <c r="I30" s="1">
        <v>13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 x14ac:dyDescent="0.15">
      <c r="A31" s="179"/>
      <c r="B31" s="178"/>
      <c r="C31" s="5" t="s">
        <v>139</v>
      </c>
      <c r="D31" s="12" t="s">
        <v>140</v>
      </c>
      <c r="E31" s="13"/>
      <c r="F31" s="124">
        <v>50</v>
      </c>
      <c r="G31" s="46">
        <f t="shared" si="3"/>
        <v>165</v>
      </c>
      <c r="H31" s="104">
        <f t="shared" si="2"/>
        <v>3.3</v>
      </c>
      <c r="I31" s="1">
        <v>28</v>
      </c>
      <c r="J31" s="1">
        <v>24</v>
      </c>
      <c r="K31" s="1">
        <v>20</v>
      </c>
      <c r="L31" s="1">
        <v>13</v>
      </c>
      <c r="M31" s="1">
        <v>18</v>
      </c>
      <c r="N31" s="1">
        <v>4</v>
      </c>
      <c r="O31" s="1">
        <v>5</v>
      </c>
      <c r="P31" s="1">
        <v>14</v>
      </c>
      <c r="Q31" s="1">
        <v>26</v>
      </c>
      <c r="R31" s="1">
        <v>13</v>
      </c>
      <c r="S31" s="1"/>
    </row>
    <row r="32" spans="1:19" ht="15" customHeight="1" x14ac:dyDescent="0.15">
      <c r="A32" s="179"/>
      <c r="B32" s="178"/>
      <c r="C32" s="5" t="s">
        <v>235</v>
      </c>
      <c r="D32" s="12" t="s">
        <v>150</v>
      </c>
      <c r="E32" s="15"/>
      <c r="F32" s="125">
        <v>14</v>
      </c>
      <c r="G32" s="46">
        <f t="shared" si="3"/>
        <v>31</v>
      </c>
      <c r="H32" s="104">
        <f t="shared" si="2"/>
        <v>2.2142857142857144</v>
      </c>
      <c r="I32" s="1">
        <v>13</v>
      </c>
      <c r="J32" s="1">
        <v>9</v>
      </c>
      <c r="K32" s="1">
        <v>9</v>
      </c>
      <c r="L32" s="1"/>
      <c r="M32" s="1"/>
      <c r="N32" s="1"/>
      <c r="O32" s="1"/>
      <c r="P32" s="1"/>
      <c r="Q32" s="1"/>
      <c r="R32" s="1"/>
      <c r="S32" s="1"/>
    </row>
    <row r="33" spans="1:19" ht="15" customHeight="1" x14ac:dyDescent="0.15">
      <c r="A33" s="180"/>
      <c r="B33" s="181"/>
      <c r="C33" s="6"/>
      <c r="D33" s="14"/>
      <c r="E33" s="16" t="s">
        <v>32</v>
      </c>
      <c r="F33" s="92">
        <f>SUM(F24:F32)</f>
        <v>138</v>
      </c>
      <c r="G33" s="66">
        <f>SUM(G24:G32)</f>
        <v>408</v>
      </c>
      <c r="H33" s="66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 x14ac:dyDescent="0.15">
      <c r="A34" s="157" t="s">
        <v>6</v>
      </c>
      <c r="B34" s="158"/>
      <c r="C34" s="4" t="s">
        <v>236</v>
      </c>
      <c r="D34" s="10" t="s">
        <v>142</v>
      </c>
      <c r="E34" s="13"/>
      <c r="F34" s="94">
        <v>0</v>
      </c>
      <c r="G34" s="45">
        <f t="shared" ref="G34:G40" si="4">SUM(I34:Z34)</f>
        <v>0</v>
      </c>
      <c r="H34" s="70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 x14ac:dyDescent="0.15">
      <c r="A35" s="184" t="s">
        <v>237</v>
      </c>
      <c r="B35" s="188" t="s">
        <v>238</v>
      </c>
      <c r="C35" s="5" t="s">
        <v>239</v>
      </c>
      <c r="D35" s="12" t="s">
        <v>144</v>
      </c>
      <c r="E35" s="13"/>
      <c r="F35" s="94">
        <v>6</v>
      </c>
      <c r="G35" s="46">
        <f t="shared" si="4"/>
        <v>17</v>
      </c>
      <c r="H35" s="46">
        <f>G35/F35</f>
        <v>2.8333333333333335</v>
      </c>
      <c r="I35" s="1">
        <v>7</v>
      </c>
      <c r="J35" s="1">
        <v>10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 x14ac:dyDescent="0.15">
      <c r="A36" s="184"/>
      <c r="B36" s="188"/>
      <c r="C36" s="5" t="s">
        <v>240</v>
      </c>
      <c r="D36" s="12" t="s">
        <v>146</v>
      </c>
      <c r="E36" s="13"/>
      <c r="F36" s="94">
        <v>5</v>
      </c>
      <c r="G36" s="46">
        <f t="shared" si="4"/>
        <v>10</v>
      </c>
      <c r="H36" s="46">
        <f>G36/F36</f>
        <v>2</v>
      </c>
      <c r="I36" s="1">
        <v>10</v>
      </c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 x14ac:dyDescent="0.15">
      <c r="A37" s="184"/>
      <c r="B37" s="188"/>
      <c r="C37" s="5" t="s">
        <v>241</v>
      </c>
      <c r="D37" s="12" t="s">
        <v>266</v>
      </c>
      <c r="E37" s="13"/>
      <c r="F37" s="94">
        <v>17</v>
      </c>
      <c r="G37" s="46">
        <f t="shared" si="4"/>
        <v>55</v>
      </c>
      <c r="H37" s="46">
        <f>G37/F37</f>
        <v>3.2352941176470589</v>
      </c>
      <c r="I37" s="1">
        <v>12</v>
      </c>
      <c r="J37" s="1">
        <v>13</v>
      </c>
      <c r="K37" s="1">
        <v>11</v>
      </c>
      <c r="L37" s="1">
        <v>7</v>
      </c>
      <c r="M37" s="1">
        <v>12</v>
      </c>
      <c r="N37" s="1"/>
      <c r="O37" s="1"/>
      <c r="P37" s="1"/>
      <c r="Q37" s="1"/>
      <c r="R37" s="1"/>
      <c r="S37" s="1"/>
    </row>
    <row r="38" spans="1:19" ht="15" customHeight="1" x14ac:dyDescent="0.15">
      <c r="A38" s="184"/>
      <c r="B38" s="188"/>
      <c r="C38" s="19" t="s">
        <v>159</v>
      </c>
      <c r="D38" s="20" t="s">
        <v>243</v>
      </c>
      <c r="E38" s="15"/>
      <c r="F38" s="96">
        <v>13</v>
      </c>
      <c r="G38" s="46">
        <f t="shared" si="4"/>
        <v>29</v>
      </c>
      <c r="H38" s="46">
        <f>G38/F38</f>
        <v>2.2307692307692308</v>
      </c>
      <c r="I38" s="1">
        <v>12</v>
      </c>
      <c r="J38" s="1">
        <v>17</v>
      </c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 x14ac:dyDescent="0.15">
      <c r="A39" s="184"/>
      <c r="B39" s="188"/>
      <c r="C39" s="19" t="s">
        <v>161</v>
      </c>
      <c r="D39" s="20" t="s">
        <v>244</v>
      </c>
      <c r="E39" s="13"/>
      <c r="F39" s="94">
        <v>0</v>
      </c>
      <c r="G39" s="46">
        <f t="shared" si="4"/>
        <v>0</v>
      </c>
      <c r="H39" s="70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 x14ac:dyDescent="0.15">
      <c r="A40" s="184"/>
      <c r="B40" s="188"/>
      <c r="C40" s="19" t="s">
        <v>163</v>
      </c>
      <c r="D40" s="20" t="s">
        <v>245</v>
      </c>
      <c r="E40" s="15"/>
      <c r="F40" s="96">
        <v>0</v>
      </c>
      <c r="G40" s="46">
        <f t="shared" si="4"/>
        <v>0</v>
      </c>
      <c r="H40" s="70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 x14ac:dyDescent="0.15">
      <c r="A41" s="185"/>
      <c r="B41" s="189"/>
      <c r="C41" s="19"/>
      <c r="D41" s="20"/>
      <c r="E41" s="16" t="s">
        <v>32</v>
      </c>
      <c r="F41" s="92">
        <f>SUM(F34:F40)</f>
        <v>41</v>
      </c>
      <c r="G41" s="51">
        <f>SUM(G34:G40)</f>
        <v>111</v>
      </c>
      <c r="H41" s="66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 x14ac:dyDescent="0.15">
      <c r="A42" s="157" t="s">
        <v>246</v>
      </c>
      <c r="B42" s="158"/>
      <c r="C42" s="4" t="s">
        <v>247</v>
      </c>
      <c r="D42" s="10" t="s">
        <v>152</v>
      </c>
      <c r="E42" s="22"/>
      <c r="F42" s="97">
        <v>10</v>
      </c>
      <c r="G42" s="45">
        <f t="shared" ref="G42:G52" si="5">SUM(I42:Z42)</f>
        <v>36</v>
      </c>
      <c r="H42" s="45">
        <f>G42/F42</f>
        <v>3.6</v>
      </c>
      <c r="I42" s="1">
        <v>15</v>
      </c>
      <c r="J42" s="1">
        <v>10</v>
      </c>
      <c r="K42" s="1">
        <v>11</v>
      </c>
      <c r="L42" s="1"/>
      <c r="M42" s="1"/>
      <c r="N42" s="1"/>
      <c r="O42" s="1"/>
      <c r="P42" s="1"/>
      <c r="Q42" s="1"/>
      <c r="R42" s="1"/>
      <c r="S42" s="1"/>
    </row>
    <row r="43" spans="1:19" ht="15" customHeight="1" x14ac:dyDescent="0.15">
      <c r="A43" s="168" t="s">
        <v>20</v>
      </c>
      <c r="B43" s="178"/>
      <c r="C43" s="5" t="s">
        <v>248</v>
      </c>
      <c r="D43" s="12" t="s">
        <v>154</v>
      </c>
      <c r="E43" s="23"/>
      <c r="F43" s="98">
        <v>10</v>
      </c>
      <c r="G43" s="46">
        <f t="shared" si="5"/>
        <v>27</v>
      </c>
      <c r="H43" s="46">
        <f>G43/F43</f>
        <v>2.7</v>
      </c>
      <c r="I43" s="1">
        <v>18</v>
      </c>
      <c r="J43" s="1">
        <v>9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 x14ac:dyDescent="0.15">
      <c r="A44" s="179"/>
      <c r="B44" s="178"/>
      <c r="C44" s="5" t="s">
        <v>228</v>
      </c>
      <c r="D44" s="12" t="s">
        <v>249</v>
      </c>
      <c r="E44" s="23"/>
      <c r="F44" s="94">
        <v>28</v>
      </c>
      <c r="G44" s="46">
        <f t="shared" si="5"/>
        <v>73</v>
      </c>
      <c r="H44" s="46">
        <f>G44/F44</f>
        <v>2.6071428571428572</v>
      </c>
      <c r="I44" s="1">
        <v>5</v>
      </c>
      <c r="J44" s="1">
        <v>3</v>
      </c>
      <c r="K44" s="1">
        <v>7</v>
      </c>
      <c r="L44" s="1">
        <v>16</v>
      </c>
      <c r="M44" s="1">
        <v>11</v>
      </c>
      <c r="N44" s="1">
        <v>18</v>
      </c>
      <c r="O44" s="1">
        <v>6</v>
      </c>
      <c r="P44" s="1">
        <v>7</v>
      </c>
      <c r="Q44" s="1"/>
      <c r="R44" s="1"/>
      <c r="S44" s="1"/>
    </row>
    <row r="45" spans="1:19" ht="15" customHeight="1" x14ac:dyDescent="0.15">
      <c r="A45" s="179"/>
      <c r="B45" s="178"/>
      <c r="C45" s="5" t="s">
        <v>229</v>
      </c>
      <c r="D45" s="12" t="s">
        <v>160</v>
      </c>
      <c r="E45" s="23"/>
      <c r="F45" s="94">
        <v>16</v>
      </c>
      <c r="G45" s="104">
        <f t="shared" si="5"/>
        <v>46</v>
      </c>
      <c r="H45" s="104">
        <f>G45/F45</f>
        <v>2.875</v>
      </c>
      <c r="I45" s="1">
        <v>17</v>
      </c>
      <c r="J45" s="1">
        <v>15</v>
      </c>
      <c r="K45" s="1">
        <v>14</v>
      </c>
      <c r="L45" s="1"/>
      <c r="M45" s="1"/>
      <c r="N45" s="1"/>
      <c r="O45" s="1"/>
      <c r="P45" s="1"/>
      <c r="Q45" s="1"/>
      <c r="R45" s="1"/>
      <c r="S45" s="1"/>
    </row>
    <row r="46" spans="1:19" ht="15" customHeight="1" x14ac:dyDescent="0.15">
      <c r="A46" s="179"/>
      <c r="B46" s="178"/>
      <c r="C46" s="17" t="s">
        <v>250</v>
      </c>
      <c r="D46" s="18" t="s">
        <v>162</v>
      </c>
      <c r="E46" s="24"/>
      <c r="F46" s="98">
        <v>0</v>
      </c>
      <c r="G46" s="104">
        <f t="shared" si="5"/>
        <v>0</v>
      </c>
      <c r="H46" s="70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 x14ac:dyDescent="0.15">
      <c r="A47" s="179"/>
      <c r="B47" s="178"/>
      <c r="C47" s="5" t="s">
        <v>251</v>
      </c>
      <c r="D47" s="12" t="s">
        <v>164</v>
      </c>
      <c r="E47" s="23"/>
      <c r="F47" s="94">
        <v>11</v>
      </c>
      <c r="G47" s="104">
        <f t="shared" si="5"/>
        <v>32</v>
      </c>
      <c r="H47" s="104">
        <f>G47/F47</f>
        <v>2.9090909090909092</v>
      </c>
      <c r="I47" s="1">
        <v>13</v>
      </c>
      <c r="J47" s="1">
        <v>19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 x14ac:dyDescent="0.15">
      <c r="A48" s="179"/>
      <c r="B48" s="178"/>
      <c r="C48" s="5" t="s">
        <v>252</v>
      </c>
      <c r="D48" s="12" t="s">
        <v>166</v>
      </c>
      <c r="E48" s="23"/>
      <c r="F48" s="94">
        <v>8</v>
      </c>
      <c r="G48" s="104">
        <f t="shared" si="5"/>
        <v>21</v>
      </c>
      <c r="H48" s="104">
        <f>G48/F48</f>
        <v>2.625</v>
      </c>
      <c r="I48" s="1">
        <v>13</v>
      </c>
      <c r="J48" s="1">
        <v>3</v>
      </c>
      <c r="K48" s="1">
        <v>5</v>
      </c>
      <c r="L48" s="1"/>
      <c r="M48" s="1"/>
      <c r="N48" s="1"/>
      <c r="O48" s="1"/>
      <c r="P48" s="1"/>
      <c r="Q48" s="1"/>
      <c r="R48" s="1"/>
      <c r="S48" s="1"/>
    </row>
    <row r="49" spans="1:21" ht="15" customHeight="1" x14ac:dyDescent="0.15">
      <c r="A49" s="179"/>
      <c r="B49" s="178"/>
      <c r="C49" s="5" t="s">
        <v>253</v>
      </c>
      <c r="D49" s="12" t="s">
        <v>168</v>
      </c>
      <c r="E49" s="23"/>
      <c r="F49" s="94">
        <v>58</v>
      </c>
      <c r="G49" s="46">
        <f>SUM(I49:Z49)</f>
        <v>160</v>
      </c>
      <c r="H49" s="104">
        <f>G49/F49</f>
        <v>2.7586206896551726</v>
      </c>
      <c r="I49" s="1">
        <v>9</v>
      </c>
      <c r="J49" s="1">
        <v>14</v>
      </c>
      <c r="K49" s="1">
        <v>18</v>
      </c>
      <c r="L49" s="1">
        <v>13</v>
      </c>
      <c r="M49" s="1">
        <v>19</v>
      </c>
      <c r="N49" s="1">
        <v>14</v>
      </c>
      <c r="O49" s="1">
        <v>16</v>
      </c>
      <c r="P49" s="1">
        <v>11</v>
      </c>
      <c r="Q49" s="1">
        <v>9</v>
      </c>
      <c r="R49" s="1">
        <v>10</v>
      </c>
      <c r="S49" s="1">
        <v>7</v>
      </c>
      <c r="T49" s="1">
        <v>11</v>
      </c>
      <c r="U49" s="1">
        <v>9</v>
      </c>
    </row>
    <row r="50" spans="1:21" ht="15" customHeight="1" x14ac:dyDescent="0.15">
      <c r="A50" s="179"/>
      <c r="B50" s="178"/>
      <c r="C50" s="5" t="s">
        <v>230</v>
      </c>
      <c r="D50" s="12" t="s">
        <v>170</v>
      </c>
      <c r="E50" s="23"/>
      <c r="F50" s="94">
        <v>20</v>
      </c>
      <c r="G50" s="46">
        <f t="shared" si="5"/>
        <v>49</v>
      </c>
      <c r="H50" s="46">
        <f>G50/F50</f>
        <v>2.4500000000000002</v>
      </c>
      <c r="I50" s="1">
        <v>11</v>
      </c>
      <c r="J50" s="1">
        <v>7</v>
      </c>
      <c r="K50" s="1">
        <v>8</v>
      </c>
      <c r="L50" s="1">
        <v>16</v>
      </c>
      <c r="M50" s="1">
        <v>7</v>
      </c>
      <c r="N50" s="1"/>
      <c r="O50" s="1"/>
      <c r="P50" s="1"/>
      <c r="Q50" s="1"/>
      <c r="R50" s="1"/>
      <c r="S50" s="1"/>
    </row>
    <row r="51" spans="1:21" ht="15" customHeight="1" x14ac:dyDescent="0.15">
      <c r="A51" s="179"/>
      <c r="B51" s="178"/>
      <c r="C51" s="17" t="s">
        <v>231</v>
      </c>
      <c r="D51" s="18" t="s">
        <v>70</v>
      </c>
      <c r="E51" s="23"/>
      <c r="F51" s="94">
        <v>19</v>
      </c>
      <c r="G51" s="46">
        <f t="shared" si="5"/>
        <v>36</v>
      </c>
      <c r="H51" s="46">
        <f>G51/F51</f>
        <v>1.8947368421052631</v>
      </c>
      <c r="I51" s="1">
        <v>8</v>
      </c>
      <c r="J51" s="1">
        <v>10</v>
      </c>
      <c r="K51" s="1">
        <v>5</v>
      </c>
      <c r="L51" s="1">
        <v>3</v>
      </c>
      <c r="M51" s="1">
        <v>6</v>
      </c>
      <c r="N51" s="1">
        <v>4</v>
      </c>
      <c r="O51" s="1"/>
      <c r="P51" s="1"/>
      <c r="Q51" s="1"/>
      <c r="R51" s="1"/>
      <c r="S51" s="1"/>
    </row>
    <row r="52" spans="1:21" ht="15" customHeight="1" x14ac:dyDescent="0.15">
      <c r="A52" s="179"/>
      <c r="B52" s="178"/>
      <c r="C52" s="17" t="s">
        <v>254</v>
      </c>
      <c r="D52" s="18" t="s">
        <v>7</v>
      </c>
      <c r="E52" s="25"/>
      <c r="F52" s="96">
        <v>0</v>
      </c>
      <c r="G52" s="46">
        <f t="shared" si="5"/>
        <v>0</v>
      </c>
      <c r="H52" s="70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21" ht="15" customHeight="1" x14ac:dyDescent="0.15">
      <c r="A53" s="180"/>
      <c r="B53" s="181"/>
      <c r="C53" s="6"/>
      <c r="D53" s="14"/>
      <c r="E53" s="26" t="s">
        <v>32</v>
      </c>
      <c r="F53" s="99">
        <f>SUM(F42:F52)</f>
        <v>180</v>
      </c>
      <c r="G53" s="66">
        <f>SUM(G42:G52)</f>
        <v>480</v>
      </c>
      <c r="H53" s="66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21" ht="15" customHeight="1" x14ac:dyDescent="0.15">
      <c r="A54" s="190" t="s">
        <v>255</v>
      </c>
      <c r="B54" s="191"/>
      <c r="C54" s="4" t="s">
        <v>174</v>
      </c>
      <c r="D54" s="10" t="s">
        <v>72</v>
      </c>
      <c r="E54" s="22"/>
      <c r="F54" s="97">
        <v>0</v>
      </c>
      <c r="G54" s="51">
        <f t="shared" ref="G54:G59" si="6">SUM(I54:Z54)</f>
        <v>0</v>
      </c>
      <c r="H54" s="70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21" ht="15" customHeight="1" x14ac:dyDescent="0.15">
      <c r="A55" s="168" t="s">
        <v>33</v>
      </c>
      <c r="B55" s="169"/>
      <c r="C55" s="5" t="s">
        <v>175</v>
      </c>
      <c r="D55" s="12" t="s">
        <v>74</v>
      </c>
      <c r="E55" s="23"/>
      <c r="F55" s="94">
        <v>25</v>
      </c>
      <c r="G55" s="46">
        <f t="shared" si="6"/>
        <v>79</v>
      </c>
      <c r="H55" s="46">
        <f>G55/F55</f>
        <v>3.16</v>
      </c>
      <c r="I55" s="1">
        <v>20</v>
      </c>
      <c r="J55" s="1">
        <v>11</v>
      </c>
      <c r="K55" s="1">
        <v>19</v>
      </c>
      <c r="L55" s="1">
        <v>15</v>
      </c>
      <c r="M55" s="1">
        <v>14</v>
      </c>
      <c r="N55" s="1"/>
      <c r="O55" s="1"/>
      <c r="P55" s="1"/>
      <c r="Q55" s="1"/>
      <c r="R55" s="1"/>
      <c r="S55" s="1"/>
    </row>
    <row r="56" spans="1:21" ht="15" customHeight="1" x14ac:dyDescent="0.15">
      <c r="A56" s="168"/>
      <c r="B56" s="169"/>
      <c r="C56" s="7" t="s">
        <v>176</v>
      </c>
      <c r="D56" s="12" t="s">
        <v>75</v>
      </c>
      <c r="E56" s="27"/>
      <c r="F56" s="98">
        <v>9</v>
      </c>
      <c r="G56" s="46">
        <f t="shared" si="6"/>
        <v>30</v>
      </c>
      <c r="H56" s="46">
        <f>G56/F56</f>
        <v>3.3333333333333335</v>
      </c>
      <c r="I56" s="1">
        <v>12</v>
      </c>
      <c r="J56" s="1">
        <v>18</v>
      </c>
      <c r="K56" s="1"/>
      <c r="L56" s="1"/>
      <c r="M56" s="1"/>
      <c r="N56" s="1"/>
      <c r="O56" s="1"/>
      <c r="P56" s="1"/>
      <c r="Q56" s="1"/>
      <c r="R56" s="1"/>
      <c r="S56" s="1"/>
    </row>
    <row r="57" spans="1:21" ht="15" customHeight="1" x14ac:dyDescent="0.15">
      <c r="A57" s="168"/>
      <c r="B57" s="169"/>
      <c r="C57" s="7" t="s">
        <v>177</v>
      </c>
      <c r="D57" s="12" t="s">
        <v>76</v>
      </c>
      <c r="E57" s="27"/>
      <c r="F57" s="98">
        <v>3</v>
      </c>
      <c r="G57" s="46">
        <f t="shared" si="6"/>
        <v>6</v>
      </c>
      <c r="H57" s="46">
        <f>G57/F57</f>
        <v>2</v>
      </c>
      <c r="I57" s="1">
        <v>6</v>
      </c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1" ht="15" customHeight="1" x14ac:dyDescent="0.15">
      <c r="A58" s="168"/>
      <c r="B58" s="169"/>
      <c r="C58" s="7" t="s">
        <v>178</v>
      </c>
      <c r="D58" s="12" t="s">
        <v>77</v>
      </c>
      <c r="E58" s="28"/>
      <c r="F58" s="98">
        <v>8</v>
      </c>
      <c r="G58" s="46">
        <f t="shared" si="6"/>
        <v>23</v>
      </c>
      <c r="H58" s="46">
        <f>G58/F58</f>
        <v>2.875</v>
      </c>
      <c r="I58" s="1">
        <v>8</v>
      </c>
      <c r="J58" s="1">
        <v>15</v>
      </c>
      <c r="K58" s="1"/>
      <c r="L58" s="1"/>
      <c r="M58" s="1"/>
      <c r="N58" s="1"/>
      <c r="O58" s="1"/>
      <c r="P58" s="1"/>
      <c r="Q58" s="1"/>
      <c r="R58" s="1"/>
      <c r="S58" s="1"/>
    </row>
    <row r="59" spans="1:21" ht="15" customHeight="1" x14ac:dyDescent="0.15">
      <c r="A59" s="168"/>
      <c r="B59" s="169"/>
      <c r="C59" s="29" t="s">
        <v>179</v>
      </c>
      <c r="D59" s="14" t="s">
        <v>78</v>
      </c>
      <c r="E59" s="25"/>
      <c r="F59" s="122">
        <v>0</v>
      </c>
      <c r="G59" s="107">
        <f t="shared" si="6"/>
        <v>0</v>
      </c>
      <c r="H59" s="70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1" ht="15" customHeight="1" x14ac:dyDescent="0.15">
      <c r="A60" s="170"/>
      <c r="B60" s="171"/>
      <c r="C60" s="6"/>
      <c r="D60" s="14"/>
      <c r="E60" s="16" t="s">
        <v>32</v>
      </c>
      <c r="F60" s="92">
        <f>SUM(F54:F59)</f>
        <v>45</v>
      </c>
      <c r="G60" s="107">
        <f>SUM(G54:G59)</f>
        <v>138</v>
      </c>
      <c r="H60" s="107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21" ht="15" customHeight="1" x14ac:dyDescent="0.15">
      <c r="A61" s="157" t="s">
        <v>256</v>
      </c>
      <c r="B61" s="158"/>
      <c r="C61" s="4" t="s">
        <v>257</v>
      </c>
      <c r="D61" s="10" t="s">
        <v>9</v>
      </c>
      <c r="E61" s="22"/>
      <c r="F61" s="172">
        <v>36</v>
      </c>
      <c r="G61" s="162">
        <f>SUM(I61:Z61)</f>
        <v>114</v>
      </c>
      <c r="H61" s="165">
        <f>G61/F61</f>
        <v>3.1666666666666665</v>
      </c>
      <c r="I61" s="1">
        <v>9</v>
      </c>
      <c r="J61" s="1">
        <v>11</v>
      </c>
      <c r="K61" s="1">
        <v>18</v>
      </c>
      <c r="L61" s="1">
        <v>11</v>
      </c>
      <c r="M61" s="1">
        <v>11</v>
      </c>
      <c r="N61" s="1">
        <v>10</v>
      </c>
      <c r="O61" s="1">
        <v>10</v>
      </c>
      <c r="P61" s="1">
        <v>17</v>
      </c>
      <c r="Q61" s="1">
        <v>17</v>
      </c>
      <c r="R61" s="1"/>
      <c r="S61" s="1"/>
    </row>
    <row r="62" spans="1:21" ht="15" customHeight="1" x14ac:dyDescent="0.15">
      <c r="A62" s="184" t="s">
        <v>21</v>
      </c>
      <c r="B62" s="186" t="s">
        <v>22</v>
      </c>
      <c r="C62" s="5" t="s">
        <v>258</v>
      </c>
      <c r="D62" s="12" t="s">
        <v>10</v>
      </c>
      <c r="E62" s="23"/>
      <c r="F62" s="200"/>
      <c r="G62" s="163"/>
      <c r="H62" s="182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1" ht="15" customHeight="1" x14ac:dyDescent="0.15">
      <c r="A63" s="184"/>
      <c r="B63" s="186"/>
      <c r="C63" s="5" t="s">
        <v>259</v>
      </c>
      <c r="D63" s="12" t="s">
        <v>11</v>
      </c>
      <c r="E63" s="23"/>
      <c r="F63" s="200"/>
      <c r="G63" s="163"/>
      <c r="H63" s="182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1" ht="15" customHeight="1" x14ac:dyDescent="0.15">
      <c r="A64" s="184"/>
      <c r="B64" s="186"/>
      <c r="C64" s="5" t="s">
        <v>260</v>
      </c>
      <c r="D64" s="12" t="s">
        <v>12</v>
      </c>
      <c r="E64" s="23"/>
      <c r="F64" s="200"/>
      <c r="G64" s="163"/>
      <c r="H64" s="182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 x14ac:dyDescent="0.15">
      <c r="A65" s="184"/>
      <c r="B65" s="186"/>
      <c r="C65" s="5" t="s">
        <v>261</v>
      </c>
      <c r="D65" s="12" t="s">
        <v>13</v>
      </c>
      <c r="E65" s="23"/>
      <c r="F65" s="200"/>
      <c r="G65" s="163"/>
      <c r="H65" s="182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 x14ac:dyDescent="0.15">
      <c r="A66" s="184"/>
      <c r="B66" s="186"/>
      <c r="C66" s="5" t="s">
        <v>262</v>
      </c>
      <c r="D66" s="12" t="s">
        <v>14</v>
      </c>
      <c r="E66" s="23"/>
      <c r="F66" s="200"/>
      <c r="G66" s="163"/>
      <c r="H66" s="182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 x14ac:dyDescent="0.15">
      <c r="A67" s="184"/>
      <c r="B67" s="186"/>
      <c r="C67" s="6" t="s">
        <v>263</v>
      </c>
      <c r="D67" s="14" t="s">
        <v>181</v>
      </c>
      <c r="E67" s="25"/>
      <c r="F67" s="201"/>
      <c r="G67" s="164"/>
      <c r="H67" s="183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x14ac:dyDescent="0.15">
      <c r="A68" s="185"/>
      <c r="B68" s="187"/>
      <c r="C68" s="6"/>
      <c r="D68" s="14"/>
      <c r="E68" s="26" t="s">
        <v>32</v>
      </c>
      <c r="F68" s="99">
        <f>SUM(F61)</f>
        <v>36</v>
      </c>
      <c r="G68" s="120">
        <f>G61</f>
        <v>114</v>
      </c>
      <c r="H68" s="119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5" x14ac:dyDescent="0.15">
      <c r="A69" s="105"/>
      <c r="B69" s="118"/>
      <c r="C69" s="30"/>
      <c r="D69" s="31"/>
      <c r="E69" s="32"/>
      <c r="F69" s="99"/>
      <c r="G69" s="119"/>
      <c r="H69" s="119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x14ac:dyDescent="0.15">
      <c r="A70" s="33"/>
      <c r="B70" s="34"/>
      <c r="C70" s="35"/>
      <c r="D70" s="36"/>
      <c r="E70" s="37" t="s">
        <v>34</v>
      </c>
      <c r="F70" s="101">
        <f>SUM(F68,F60,F53,F33,F41,F23,F12)</f>
        <v>581</v>
      </c>
      <c r="G70" s="120">
        <f>SUM(G12,G23,G33,G41,G53,G60,G68)</f>
        <v>1697</v>
      </c>
      <c r="H70" s="119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15">
      <c r="C71" s="2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mergeCells count="25">
    <mergeCell ref="A1:H1"/>
    <mergeCell ref="A3:B3"/>
    <mergeCell ref="G4:G11"/>
    <mergeCell ref="H4:H11"/>
    <mergeCell ref="A4:B4"/>
    <mergeCell ref="F4:F11"/>
    <mergeCell ref="A5:B12"/>
    <mergeCell ref="H61:H67"/>
    <mergeCell ref="A34:B34"/>
    <mergeCell ref="A35:A41"/>
    <mergeCell ref="B35:B41"/>
    <mergeCell ref="A42:B42"/>
    <mergeCell ref="G61:G67"/>
    <mergeCell ref="F61:F67"/>
    <mergeCell ref="A25:B33"/>
    <mergeCell ref="A62:A68"/>
    <mergeCell ref="B62:B68"/>
    <mergeCell ref="A13:B13"/>
    <mergeCell ref="A14:A23"/>
    <mergeCell ref="B14:B23"/>
    <mergeCell ref="A24:B24"/>
    <mergeCell ref="A43:B53"/>
    <mergeCell ref="A54:B54"/>
    <mergeCell ref="A55:B60"/>
    <mergeCell ref="A61:B61"/>
  </mergeCells>
  <phoneticPr fontId="1"/>
  <printOptions horizontalCentered="1" verticalCentered="1"/>
  <pageMargins left="0.19685039370078741" right="0.19685039370078741" top="0.23622047244094491" bottom="0.23622047244094491" header="0.27559055118110237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2023秋</vt:lpstr>
      <vt:lpstr>2023春</vt:lpstr>
      <vt:lpstr>2022秋</vt:lpstr>
      <vt:lpstr>2022春</vt:lpstr>
      <vt:lpstr>2021秋</vt:lpstr>
      <vt:lpstr>2021春</vt:lpstr>
      <vt:lpstr>2020秋</vt:lpstr>
      <vt:lpstr>2019秋</vt:lpstr>
      <vt:lpstr>2019春</vt:lpstr>
      <vt:lpstr>2018秋</vt:lpstr>
      <vt:lpstr>2018春</vt:lpstr>
      <vt:lpstr>2017秋</vt:lpstr>
      <vt:lpstr>2017春</vt:lpstr>
      <vt:lpstr>2016秋</vt:lpstr>
      <vt:lpstr>2016春</vt:lpstr>
      <vt:lpstr>2015秋</vt:lpstr>
      <vt:lpstr>2015春</vt:lpstr>
      <vt:lpstr>2014秋</vt:lpstr>
      <vt:lpstr>2014春</vt:lpstr>
      <vt:lpstr>2013秋</vt:lpstr>
      <vt:lpstr>2013春</vt:lpstr>
      <vt:lpstr>2012秋</vt:lpstr>
      <vt:lpstr>2012春</vt:lpstr>
      <vt:lpstr>'2012秋'!Print_Area</vt:lpstr>
      <vt:lpstr>'2012春'!Print_Area</vt:lpstr>
    </vt:vector>
  </TitlesOfParts>
  <Company>AESJ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AESJ</dc:creator>
  <cp:lastModifiedBy>AESJ Uchino</cp:lastModifiedBy>
  <cp:lastPrinted>2012-10-04T01:45:50Z</cp:lastPrinted>
  <dcterms:created xsi:type="dcterms:W3CDTF">2005-01-06T00:51:27Z</dcterms:created>
  <dcterms:modified xsi:type="dcterms:W3CDTF">2024-02-02T10:18:50Z</dcterms:modified>
</cp:coreProperties>
</file>